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4"/>
  </bookViews>
  <sheets>
    <sheet name="语文成绩" sheetId="1" r:id="rId1"/>
    <sheet name="数学成绩" sheetId="2" r:id="rId2"/>
    <sheet name="物理成绩" sheetId="3" r:id="rId3"/>
    <sheet name="化学成绩" sheetId="4" r:id="rId4"/>
    <sheet name="地理成绩" sheetId="5" r:id="rId5"/>
  </sheets>
  <definedNames/>
  <calcPr fullCalcOnLoad="1"/>
</workbook>
</file>

<file path=xl/sharedStrings.xml><?xml version="1.0" encoding="utf-8"?>
<sst xmlns="http://schemas.openxmlformats.org/spreadsheetml/2006/main" count="924" uniqueCount="325">
  <si>
    <r>
      <t>海南省农垦实验中学</t>
    </r>
    <r>
      <rPr>
        <b/>
        <sz val="14"/>
        <rFont val="Calibri"/>
        <family val="2"/>
      </rPr>
      <t>2024</t>
    </r>
    <r>
      <rPr>
        <b/>
        <sz val="14"/>
        <rFont val="宋体"/>
        <family val="0"/>
      </rPr>
      <t>年公开招聘教师笔试成绩及拟入围面试名单（语文）</t>
    </r>
  </si>
  <si>
    <t>序号</t>
  </si>
  <si>
    <t>姓名</t>
  </si>
  <si>
    <t>报考岗位</t>
  </si>
  <si>
    <t>准考证号</t>
  </si>
  <si>
    <t>笔试成绩</t>
  </si>
  <si>
    <t>排名</t>
  </si>
  <si>
    <t>备注</t>
  </si>
  <si>
    <t>中学语文教师</t>
  </si>
  <si>
    <t>YW202428</t>
  </si>
  <si>
    <t>资格复审合格，入围面试</t>
  </si>
  <si>
    <t>YW202430</t>
  </si>
  <si>
    <t>YW202460</t>
  </si>
  <si>
    <t>YW202414</t>
  </si>
  <si>
    <t>YW202444</t>
  </si>
  <si>
    <t>YW202463</t>
  </si>
  <si>
    <t>YW202443</t>
  </si>
  <si>
    <t>YW202455</t>
  </si>
  <si>
    <t>YW202426</t>
  </si>
  <si>
    <t>YW202481</t>
  </si>
  <si>
    <t>YW202457</t>
  </si>
  <si>
    <t>YW202437</t>
  </si>
  <si>
    <t>YW202474</t>
  </si>
  <si>
    <t>YW202405</t>
  </si>
  <si>
    <t>YW202431</t>
  </si>
  <si>
    <t>YW202408</t>
  </si>
  <si>
    <t>YW202449</t>
  </si>
  <si>
    <t>YW202456</t>
  </si>
  <si>
    <t>YW202407</t>
  </si>
  <si>
    <t>YW202488</t>
  </si>
  <si>
    <t>YW202401</t>
  </si>
  <si>
    <t>缺考</t>
  </si>
  <si>
    <t>YW202402</t>
  </si>
  <si>
    <t>YW202403</t>
  </si>
  <si>
    <t>YW202404</t>
  </si>
  <si>
    <t>YW202406</t>
  </si>
  <si>
    <t>YW202409</t>
  </si>
  <si>
    <t>YW202410</t>
  </si>
  <si>
    <t>YW202411</t>
  </si>
  <si>
    <t>YW202412</t>
  </si>
  <si>
    <t>YW202413</t>
  </si>
  <si>
    <t>YW202415</t>
  </si>
  <si>
    <t>YW202416</t>
  </si>
  <si>
    <t>YW202417</t>
  </si>
  <si>
    <t>YW202418</t>
  </si>
  <si>
    <t>YW202419</t>
  </si>
  <si>
    <t>YW202420</t>
  </si>
  <si>
    <t>YW202421</t>
  </si>
  <si>
    <t>YW202422</t>
  </si>
  <si>
    <t>YW202423</t>
  </si>
  <si>
    <t>YW202424</t>
  </si>
  <si>
    <t>YW202425</t>
  </si>
  <si>
    <t>YW202427</t>
  </si>
  <si>
    <t>YW202429</t>
  </si>
  <si>
    <t>YW202432</t>
  </si>
  <si>
    <t>YW202433</t>
  </si>
  <si>
    <t>YW202434</t>
  </si>
  <si>
    <t>YW202435</t>
  </si>
  <si>
    <t>YW202436</t>
  </si>
  <si>
    <t>YW202438</t>
  </si>
  <si>
    <t>YW202439</t>
  </si>
  <si>
    <t>YW202440</t>
  </si>
  <si>
    <t>YW202441</t>
  </si>
  <si>
    <t>YW202442</t>
  </si>
  <si>
    <t>YW202445</t>
  </si>
  <si>
    <t>YW202446</t>
  </si>
  <si>
    <t>YW202447</t>
  </si>
  <si>
    <t>YW202448</t>
  </si>
  <si>
    <t>YW202450</t>
  </si>
  <si>
    <t>YW202451</t>
  </si>
  <si>
    <t>YW202452</t>
  </si>
  <si>
    <t>YW202453</t>
  </si>
  <si>
    <t>YW202454</t>
  </si>
  <si>
    <t>YW202458</t>
  </si>
  <si>
    <t>YW202459</t>
  </si>
  <si>
    <t>YW202461</t>
  </si>
  <si>
    <t>YW202462</t>
  </si>
  <si>
    <t>YW202464</t>
  </si>
  <si>
    <t>YW202465</t>
  </si>
  <si>
    <t>YW202466</t>
  </si>
  <si>
    <t>YW202467</t>
  </si>
  <si>
    <t>YW202468</t>
  </si>
  <si>
    <t>YW202469</t>
  </si>
  <si>
    <t>YW202470</t>
  </si>
  <si>
    <t>YW202471</t>
  </si>
  <si>
    <t>YW202472</t>
  </si>
  <si>
    <t>YW202473</t>
  </si>
  <si>
    <t>YW202475</t>
  </si>
  <si>
    <t>YW202476</t>
  </si>
  <si>
    <t>YW202477</t>
  </si>
  <si>
    <t>YW202478</t>
  </si>
  <si>
    <t>YW202479</t>
  </si>
  <si>
    <t>YW202480</t>
  </si>
  <si>
    <t>YW202482</t>
  </si>
  <si>
    <t>YW202483</t>
  </si>
  <si>
    <t>YW202484</t>
  </si>
  <si>
    <t>YW202485</t>
  </si>
  <si>
    <t>YW202486</t>
  </si>
  <si>
    <t>YW202487</t>
  </si>
  <si>
    <r>
      <t>海南省农垦实验中学</t>
    </r>
    <r>
      <rPr>
        <b/>
        <sz val="14"/>
        <color indexed="8"/>
        <rFont val="Calibri"/>
        <family val="2"/>
      </rPr>
      <t>2024</t>
    </r>
    <r>
      <rPr>
        <b/>
        <sz val="14"/>
        <color indexed="8"/>
        <rFont val="宋体"/>
        <family val="0"/>
      </rPr>
      <t>年公开招聘教师笔试成绩及拟入围面试名单（数学）</t>
    </r>
  </si>
  <si>
    <t>中学数学教师</t>
  </si>
  <si>
    <t>SX202424</t>
  </si>
  <si>
    <t>SX202404</t>
  </si>
  <si>
    <t>SX202416</t>
  </si>
  <si>
    <t>SX202408</t>
  </si>
  <si>
    <t>SX202425</t>
  </si>
  <si>
    <t>SX202427</t>
  </si>
  <si>
    <t>SX202410</t>
  </si>
  <si>
    <t>SX202401</t>
  </si>
  <si>
    <t>SX202402</t>
  </si>
  <si>
    <t>SX202403</t>
  </si>
  <si>
    <t>SX202405</t>
  </si>
  <si>
    <t>SX202406</t>
  </si>
  <si>
    <t>SX202407</t>
  </si>
  <si>
    <t>SX202409</t>
  </si>
  <si>
    <t>SX202411</t>
  </si>
  <si>
    <t>SX202412</t>
  </si>
  <si>
    <t>SX202413</t>
  </si>
  <si>
    <t>SX202414</t>
  </si>
  <si>
    <t>SX202415</t>
  </si>
  <si>
    <t>SX202417</t>
  </si>
  <si>
    <t>SX202418</t>
  </si>
  <si>
    <t>SX202419</t>
  </si>
  <si>
    <t>SX202420</t>
  </si>
  <si>
    <t>SX202421</t>
  </si>
  <si>
    <t>SX202422</t>
  </si>
  <si>
    <t>SX202423</t>
  </si>
  <si>
    <t>SX202426</t>
  </si>
  <si>
    <t>SX202428</t>
  </si>
  <si>
    <t>SX202429</t>
  </si>
  <si>
    <t>SX202430</t>
  </si>
  <si>
    <t>SX202431</t>
  </si>
  <si>
    <t>SX202432</t>
  </si>
  <si>
    <t>SX202433</t>
  </si>
  <si>
    <t>SX202434</t>
  </si>
  <si>
    <t>SX202435</t>
  </si>
  <si>
    <t>SX202436</t>
  </si>
  <si>
    <t>SX202437</t>
  </si>
  <si>
    <t>SX202438</t>
  </si>
  <si>
    <t>SX202439</t>
  </si>
  <si>
    <r>
      <t>海南省农垦实验中学</t>
    </r>
    <r>
      <rPr>
        <b/>
        <sz val="14"/>
        <color indexed="8"/>
        <rFont val="Calibri"/>
        <family val="2"/>
      </rPr>
      <t>2024</t>
    </r>
    <r>
      <rPr>
        <b/>
        <sz val="14"/>
        <color indexed="8"/>
        <rFont val="宋体"/>
        <family val="0"/>
      </rPr>
      <t>年公开招聘教师笔试成绩及拟入围面试名单（物理）</t>
    </r>
  </si>
  <si>
    <t>中学物理教师</t>
  </si>
  <si>
    <t>WL202411</t>
  </si>
  <si>
    <t>WL202430</t>
  </si>
  <si>
    <t>WL202435</t>
  </si>
  <si>
    <t>WL202401</t>
  </si>
  <si>
    <t>WL202433</t>
  </si>
  <si>
    <t>WL202419</t>
  </si>
  <si>
    <t>WL202437</t>
  </si>
  <si>
    <t>WL202402</t>
  </si>
  <si>
    <t>WL202403</t>
  </si>
  <si>
    <t>WL202404</t>
  </si>
  <si>
    <t>WL202405</t>
  </si>
  <si>
    <t>WL202406</t>
  </si>
  <si>
    <t>WL202407</t>
  </si>
  <si>
    <t>WL202408</t>
  </si>
  <si>
    <t>WL202409</t>
  </si>
  <si>
    <t>WL202410</t>
  </si>
  <si>
    <t>WL202412</t>
  </si>
  <si>
    <t>WL202413</t>
  </si>
  <si>
    <t>WL202414</t>
  </si>
  <si>
    <t>WL202415</t>
  </si>
  <si>
    <t>WL202416</t>
  </si>
  <si>
    <t>WL202417</t>
  </si>
  <si>
    <t>WL202418</t>
  </si>
  <si>
    <t>WL202420</t>
  </si>
  <si>
    <t>WL202421</t>
  </si>
  <si>
    <t>WL202422</t>
  </si>
  <si>
    <t>WL202423</t>
  </si>
  <si>
    <t>WL202424</t>
  </si>
  <si>
    <t>WL202425</t>
  </si>
  <si>
    <t>WL202426</t>
  </si>
  <si>
    <t>WL202427</t>
  </si>
  <si>
    <t>WL202428</t>
  </si>
  <si>
    <t>WL202429</t>
  </si>
  <si>
    <t>WL202431</t>
  </si>
  <si>
    <t>WL202432</t>
  </si>
  <si>
    <t>WL202434</t>
  </si>
  <si>
    <t>WL202436</t>
  </si>
  <si>
    <r>
      <t>海南省农垦实验中学</t>
    </r>
    <r>
      <rPr>
        <b/>
        <sz val="14"/>
        <color indexed="8"/>
        <rFont val="Calibri"/>
        <family val="2"/>
      </rPr>
      <t>2024</t>
    </r>
    <r>
      <rPr>
        <b/>
        <sz val="14"/>
        <color indexed="8"/>
        <rFont val="宋体"/>
        <family val="0"/>
      </rPr>
      <t>年公开招聘教师笔试成绩及拟入围面试名单（化学）</t>
    </r>
  </si>
  <si>
    <t>中学化学教师</t>
  </si>
  <si>
    <t>HX202451</t>
  </si>
  <si>
    <t>HX202453</t>
  </si>
  <si>
    <t>HX202496</t>
  </si>
  <si>
    <t>HX202484</t>
  </si>
  <si>
    <t>HX202410</t>
  </si>
  <si>
    <t>HX202403</t>
  </si>
  <si>
    <t>HX202466</t>
  </si>
  <si>
    <t>HX202487</t>
  </si>
  <si>
    <t>HX202431</t>
  </si>
  <si>
    <t>HX202447</t>
  </si>
  <si>
    <t>HX202499</t>
  </si>
  <si>
    <t>HX202475</t>
  </si>
  <si>
    <t>HX202424</t>
  </si>
  <si>
    <t>HX202435</t>
  </si>
  <si>
    <t>HX202401</t>
  </si>
  <si>
    <t>HX202402</t>
  </si>
  <si>
    <t>HX202404</t>
  </si>
  <si>
    <t>HX202405</t>
  </si>
  <si>
    <t>HX202406</t>
  </si>
  <si>
    <t>HX202407</t>
  </si>
  <si>
    <t>HX202408</t>
  </si>
  <si>
    <t>HX202409</t>
  </si>
  <si>
    <t>HX202411</t>
  </si>
  <si>
    <t>HX202412</t>
  </si>
  <si>
    <t>HX202413</t>
  </si>
  <si>
    <t>HX202414</t>
  </si>
  <si>
    <t>HX202415</t>
  </si>
  <si>
    <t>HX202416</t>
  </si>
  <si>
    <t>HX202417</t>
  </si>
  <si>
    <t>HX202418</t>
  </si>
  <si>
    <t>HX202419</t>
  </si>
  <si>
    <t>HX202420</t>
  </si>
  <si>
    <t>HX202421</t>
  </si>
  <si>
    <t>HX202422</t>
  </si>
  <si>
    <t>HX202423</t>
  </si>
  <si>
    <t>HX202425</t>
  </si>
  <si>
    <t>HX202426</t>
  </si>
  <si>
    <t>HX202427</t>
  </si>
  <si>
    <t>HX202428</t>
  </si>
  <si>
    <t>HX202429</t>
  </si>
  <si>
    <t>HX202430</t>
  </si>
  <si>
    <t>HX202432</t>
  </si>
  <si>
    <t>HX202433</t>
  </si>
  <si>
    <t>HX202434</t>
  </si>
  <si>
    <t>HX202436</t>
  </si>
  <si>
    <t>HX202437</t>
  </si>
  <si>
    <t>HX202438</t>
  </si>
  <si>
    <t>HX202439</t>
  </si>
  <si>
    <t>HX202440</t>
  </si>
  <si>
    <t>HX202441</t>
  </si>
  <si>
    <t>HX202442</t>
  </si>
  <si>
    <t>HX202444</t>
  </si>
  <si>
    <t>HX202445</t>
  </si>
  <si>
    <t>HX202446</t>
  </si>
  <si>
    <t>HX202448</t>
  </si>
  <si>
    <t>HX202449</t>
  </si>
  <si>
    <t>HX202450</t>
  </si>
  <si>
    <t>HX202452</t>
  </si>
  <si>
    <t>HX202454</t>
  </si>
  <si>
    <t>HX202455</t>
  </si>
  <si>
    <t>HX202456</t>
  </si>
  <si>
    <t>HX202457</t>
  </si>
  <si>
    <t>HX202458</t>
  </si>
  <si>
    <t>HX202459</t>
  </si>
  <si>
    <t>HX202460</t>
  </si>
  <si>
    <t>HX202461</t>
  </si>
  <si>
    <t>HX202462</t>
  </si>
  <si>
    <t>HX202463</t>
  </si>
  <si>
    <t>HX202464</t>
  </si>
  <si>
    <t>HX202465</t>
  </si>
  <si>
    <t>HX202467</t>
  </si>
  <si>
    <t>HX202468</t>
  </si>
  <si>
    <t>HX202469</t>
  </si>
  <si>
    <t>HX202470</t>
  </si>
  <si>
    <t>HX202471</t>
  </si>
  <si>
    <t>HX202472</t>
  </si>
  <si>
    <t>HX202473</t>
  </si>
  <si>
    <t>HX202474</t>
  </si>
  <si>
    <t>HX202476</t>
  </si>
  <si>
    <t>HX202477</t>
  </si>
  <si>
    <t>HX202478</t>
  </si>
  <si>
    <t>HX202479</t>
  </si>
  <si>
    <t>HX202480</t>
  </si>
  <si>
    <t>HX202481</t>
  </si>
  <si>
    <t>HX202482</t>
  </si>
  <si>
    <t>HX202483</t>
  </si>
  <si>
    <t>HX202485</t>
  </si>
  <si>
    <t>HX202486</t>
  </si>
  <si>
    <t>HX202488</t>
  </si>
  <si>
    <t>HX202489</t>
  </si>
  <si>
    <t>HX202490</t>
  </si>
  <si>
    <t>HX202491</t>
  </si>
  <si>
    <t>HX202492</t>
  </si>
  <si>
    <t>HX202493</t>
  </si>
  <si>
    <t>HX202494</t>
  </si>
  <si>
    <t>HX202495</t>
  </si>
  <si>
    <t>HX202497</t>
  </si>
  <si>
    <t>HX202498</t>
  </si>
  <si>
    <r>
      <t>海南省农垦实验中学</t>
    </r>
    <r>
      <rPr>
        <b/>
        <sz val="14"/>
        <color indexed="8"/>
        <rFont val="Calibri"/>
        <family val="2"/>
      </rPr>
      <t>2024</t>
    </r>
    <r>
      <rPr>
        <b/>
        <sz val="14"/>
        <color indexed="8"/>
        <rFont val="宋体"/>
        <family val="0"/>
      </rPr>
      <t>年公开招聘教师笔试成绩及拟入围面试名单（地理）</t>
    </r>
  </si>
  <si>
    <t>中学地理教师</t>
  </si>
  <si>
    <t>DL202436</t>
  </si>
  <si>
    <t>DL202426</t>
  </si>
  <si>
    <t>DL202440</t>
  </si>
  <si>
    <t>DL202419</t>
  </si>
  <si>
    <t>DL202428</t>
  </si>
  <si>
    <t>DL202409</t>
  </si>
  <si>
    <t>DL202401</t>
  </si>
  <si>
    <t>DL202415</t>
  </si>
  <si>
    <t>DL202402</t>
  </si>
  <si>
    <t>DL202403</t>
  </si>
  <si>
    <t>DL202404</t>
  </si>
  <si>
    <t>DL202405</t>
  </si>
  <si>
    <t>DL202406</t>
  </si>
  <si>
    <t>DL202407</t>
  </si>
  <si>
    <t>DL202408</t>
  </si>
  <si>
    <t>DL202410</t>
  </si>
  <si>
    <t>DL202411</t>
  </si>
  <si>
    <t>DL202412</t>
  </si>
  <si>
    <t>DL202413</t>
  </si>
  <si>
    <t>DL202414</t>
  </si>
  <si>
    <t>DL202416</t>
  </si>
  <si>
    <t>DL202417</t>
  </si>
  <si>
    <t>DL202418</t>
  </si>
  <si>
    <t>DL202420</t>
  </si>
  <si>
    <t>DL202421</t>
  </si>
  <si>
    <t>DL202422</t>
  </si>
  <si>
    <t>DL202423</t>
  </si>
  <si>
    <t>DL202424</t>
  </si>
  <si>
    <t>DL202425</t>
  </si>
  <si>
    <t>DL202427</t>
  </si>
  <si>
    <t>DL202429</t>
  </si>
  <si>
    <t>DL202430</t>
  </si>
  <si>
    <t>DL202431</t>
  </si>
  <si>
    <t>DL202432</t>
  </si>
  <si>
    <t>DL202433</t>
  </si>
  <si>
    <t>DL202434</t>
  </si>
  <si>
    <t>DL202435</t>
  </si>
  <si>
    <t>DL202437</t>
  </si>
  <si>
    <t>DL202438</t>
  </si>
  <si>
    <t>DL202439</t>
  </si>
  <si>
    <t>DL202441</t>
  </si>
  <si>
    <t>DL202442</t>
  </si>
  <si>
    <t>DL202443</t>
  </si>
  <si>
    <t>DL202444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</si>
</sst>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theme="1"/>
      <name val="Calibri"/>
      <family val="0"/>
    </font>
    <font>
      <sz val="11"/>
      <name val="宋体"/>
      <family val="0"/>
    </font>
    <font>
      <b/>
      <sz val="14"/>
      <color indexed="8"/>
      <name val="宋体"/>
      <family val="0"/>
    </font>
    <font>
      <sz val="10.5"/>
      <color indexed="8"/>
      <name val="宋体"/>
      <family val="0"/>
    </font>
    <font>
      <b/>
      <sz val="10.5"/>
      <color indexed="8"/>
      <name val="宋体"/>
      <family val="0"/>
    </font>
    <font>
      <b/>
      <sz val="11"/>
      <color indexed="8"/>
      <name val="宋体"/>
      <family val="0"/>
    </font>
    <font>
      <b/>
      <sz val="14"/>
      <name val="宋体"/>
      <family val="0"/>
    </font>
    <font>
      <b/>
      <sz val="18"/>
      <color indexed="8"/>
      <name val="宋体"/>
      <family val="0"/>
    </font>
    <font>
      <b/>
      <sz val="11"/>
      <name val="宋体"/>
      <family val="0"/>
    </font>
    <font>
      <b/>
      <sz val="10.5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color theme="1"/>
      <name val="宋体"/>
      <family val="0"/>
    </font>
    <font>
      <sz val="10.5"/>
      <color theme="1"/>
      <name val="宋体"/>
      <family val="0"/>
    </font>
    <font>
      <sz val="11"/>
      <name val="Calibri"/>
      <family val="0"/>
    </font>
    <font>
      <b/>
      <sz val="10.5"/>
      <color theme="1"/>
      <name val="宋体"/>
      <family val="0"/>
    </font>
    <font>
      <b/>
      <sz val="18"/>
      <color theme="1"/>
      <name val="Calibri"/>
      <family val="0"/>
    </font>
    <font>
      <b/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6">
    <xf numFmtId="0" fontId="0" fillId="0" borderId="0" xfId="0" applyFont="1" applyAlignment="1">
      <alignment vertical="center"/>
    </xf>
    <xf numFmtId="0" fontId="48" fillId="0" borderId="9" xfId="0" applyFont="1" applyBorder="1" applyAlignment="1">
      <alignment horizontal="center" vertical="center"/>
    </xf>
    <xf numFmtId="0" fontId="48" fillId="0" borderId="9" xfId="0" applyFont="1" applyBorder="1" applyAlignment="1">
      <alignment horizontal="center" vertical="center"/>
    </xf>
    <xf numFmtId="0" fontId="49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33" borderId="9" xfId="0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33" borderId="9" xfId="0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0" fillId="33" borderId="9" xfId="0" applyFill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0" xfId="0" applyBorder="1" applyAlignment="1">
      <alignment vertical="center"/>
    </xf>
    <xf numFmtId="0" fontId="50" fillId="0" borderId="0" xfId="0" applyFont="1" applyFill="1" applyAlignment="1">
      <alignment vertical="center"/>
    </xf>
    <xf numFmtId="0" fontId="0" fillId="0" borderId="0" xfId="0" applyAlignment="1">
      <alignment horizontal="left" vertical="center"/>
    </xf>
    <xf numFmtId="0" fontId="6" fillId="0" borderId="9" xfId="0" applyFont="1" applyFill="1" applyBorder="1" applyAlignment="1">
      <alignment horizontal="center" vertical="center"/>
    </xf>
    <xf numFmtId="0" fontId="52" fillId="0" borderId="0" xfId="0" applyFont="1" applyBorder="1" applyAlignment="1">
      <alignment vertical="center"/>
    </xf>
    <xf numFmtId="0" fontId="53" fillId="0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8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1" fillId="0" borderId="9" xfId="0" applyFont="1" applyBorder="1" applyAlignment="1">
      <alignment horizontal="center" vertical="center"/>
    </xf>
    <xf numFmtId="0" fontId="53" fillId="0" borderId="9" xfId="0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/>
    </xf>
    <xf numFmtId="0" fontId="50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/>
    </xf>
    <xf numFmtId="0" fontId="50" fillId="0" borderId="9" xfId="0" applyFont="1" applyFill="1" applyBorder="1" applyAlignment="1">
      <alignment horizontal="center" vertical="center" wrapText="1"/>
    </xf>
    <xf numFmtId="0" fontId="50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7">
    <dxf>
      <font>
        <color theme="1"/>
      </font>
      <border>
        <left style="thin">
          <color theme="4" tint="0.39998000860214233"/>
        </left>
        <right style="thin">
          <color theme="4" tint="0.39998000860214233"/>
        </right>
        <top style="thin">
          <color theme="4"/>
        </top>
        <bottom style="thin">
          <color theme="4"/>
        </bottom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b/>
        <color theme="1"/>
      </font>
      <border>
        <top style="double">
          <color theme="4"/>
        </top>
      </border>
    </dxf>
    <dxf>
      <font>
        <b/>
        <color theme="1"/>
      </font>
    </dxf>
    <dxf>
      <font>
        <b/>
        <color theme="1"/>
      </font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ont>
        <b/>
        <color theme="1"/>
      </font>
      <fill>
        <patternFill patternType="solid">
          <fgColor theme="4" tint="0.7999799847602844"/>
          <bgColor theme="4" tint="0.7999799847602844"/>
        </patternFill>
      </fill>
      <border>
        <top style="thin">
          <color theme="4" tint="0.39998000860214233"/>
        </top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</dxf>
    <dxf>
      <fill>
        <patternFill patternType="solid">
          <fgColor theme="4" tint="0.7999799847602844"/>
          <bgColor theme="4" tint="0.7999799847602844"/>
        </patternFill>
      </fill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ont>
        <b/>
        <color theme="1"/>
      </font>
    </dxf>
    <dxf>
      <font>
        <color theme="1"/>
      </font>
      <border>
        <bottom style="thin">
          <color theme="4" tint="0.39998000860214233"/>
        </bottom>
      </border>
    </dxf>
    <dxf>
      <font>
        <color theme="1"/>
      </font>
    </dxf>
    <dxf>
      <font>
        <b/>
      </font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  <dxf>
      <fill>
        <patternFill patternType="solid">
          <fgColor theme="4" tint="0.7999799847602844"/>
          <bgColor theme="4" tint="0.7999799847602844"/>
        </patternFill>
      </fill>
      <border>
        <bottom style="thin">
          <color theme="4" tint="0.39998000860214233"/>
        </bottom>
      </border>
    </dxf>
  </dxfs>
  <tableStyles count="1" defaultTableStyle="TableStylePreset3_Accent1" defaultPivotStyle="PivotStylePreset2_Accent1">
    <tableStyle name="TableStylePreset3_Accent1" pivot="0" count="7">
      <tableStyleElement type="wholeTable" dxfId="0"/>
      <tableStyleElement type="headerRow" dxfId="1"/>
      <tableStyleElement type="totalRow" dxfId="2"/>
      <tableStyleElement type="firstColumn" dxfId="3"/>
      <tableStyleElement type="lastColumn" dxfId="4"/>
      <tableStyleElement type="firstRowStripe" dxfId="5"/>
      <tableStyleElement type="firstColumnStripe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9"/>
  <sheetViews>
    <sheetView zoomScaleSheetLayoutView="100" workbookViewId="0" topLeftCell="A1">
      <selection activeCell="F30" sqref="F30"/>
    </sheetView>
  </sheetViews>
  <sheetFormatPr defaultColWidth="9.00390625" defaultRowHeight="15"/>
  <cols>
    <col min="1" max="1" width="6.7109375" style="11" customWidth="1"/>
    <col min="2" max="2" width="10.8515625" style="40" customWidth="1"/>
    <col min="3" max="3" width="15.421875" style="40" customWidth="1"/>
    <col min="4" max="4" width="12.57421875" style="11" customWidth="1"/>
    <col min="5" max="5" width="10.140625" style="11" customWidth="1"/>
    <col min="6" max="6" width="5.7109375" style="11" customWidth="1"/>
    <col min="7" max="7" width="24.8515625" style="11" customWidth="1"/>
  </cols>
  <sheetData>
    <row r="1" spans="1:7" ht="30" customHeight="1">
      <c r="A1" s="41" t="s">
        <v>0</v>
      </c>
      <c r="B1" s="35"/>
      <c r="C1" s="35"/>
      <c r="D1" s="35"/>
      <c r="E1" s="35"/>
      <c r="F1" s="35"/>
      <c r="G1" s="35"/>
    </row>
    <row r="2" spans="1:7" ht="21" customHeight="1">
      <c r="A2" s="42" t="s">
        <v>1</v>
      </c>
      <c r="B2" s="38" t="s">
        <v>2</v>
      </c>
      <c r="C2" s="38" t="s">
        <v>3</v>
      </c>
      <c r="D2" s="38" t="s">
        <v>4</v>
      </c>
      <c r="E2" s="38" t="s">
        <v>5</v>
      </c>
      <c r="F2" s="38" t="s">
        <v>6</v>
      </c>
      <c r="G2" s="38" t="s">
        <v>7</v>
      </c>
    </row>
    <row r="3" spans="1:7" ht="13.5">
      <c r="A3" s="43">
        <v>1</v>
      </c>
      <c r="B3" s="32" t="str">
        <f>"麦婕"</f>
        <v>麦婕</v>
      </c>
      <c r="C3" s="32" t="s">
        <v>8</v>
      </c>
      <c r="D3" s="44" t="s">
        <v>9</v>
      </c>
      <c r="E3" s="43">
        <v>72</v>
      </c>
      <c r="F3" s="43">
        <v>1</v>
      </c>
      <c r="G3" s="45" t="s">
        <v>10</v>
      </c>
    </row>
    <row r="4" spans="1:7" ht="13.5">
      <c r="A4" s="43">
        <v>2</v>
      </c>
      <c r="B4" s="10" t="str">
        <f>"卢帅"</f>
        <v>卢帅</v>
      </c>
      <c r="C4" s="10" t="s">
        <v>8</v>
      </c>
      <c r="D4" s="44" t="s">
        <v>11</v>
      </c>
      <c r="E4" s="43">
        <v>66</v>
      </c>
      <c r="F4" s="43">
        <v>2</v>
      </c>
      <c r="G4" s="45" t="s">
        <v>10</v>
      </c>
    </row>
    <row r="5" spans="1:7" ht="13.5">
      <c r="A5" s="43">
        <v>3</v>
      </c>
      <c r="B5" s="32" t="str">
        <f>"桂成红"</f>
        <v>桂成红</v>
      </c>
      <c r="C5" s="32" t="s">
        <v>8</v>
      </c>
      <c r="D5" s="44" t="s">
        <v>12</v>
      </c>
      <c r="E5" s="43">
        <v>62</v>
      </c>
      <c r="F5" s="43">
        <v>3</v>
      </c>
      <c r="G5" s="45" t="s">
        <v>10</v>
      </c>
    </row>
    <row r="6" spans="1:7" ht="13.5">
      <c r="A6" s="43">
        <v>4</v>
      </c>
      <c r="B6" s="32" t="str">
        <f>"钟杰"</f>
        <v>钟杰</v>
      </c>
      <c r="C6" s="32" t="s">
        <v>8</v>
      </c>
      <c r="D6" s="44" t="s">
        <v>13</v>
      </c>
      <c r="E6" s="43">
        <v>61</v>
      </c>
      <c r="F6" s="43">
        <v>4</v>
      </c>
      <c r="G6" s="45" t="s">
        <v>10</v>
      </c>
    </row>
    <row r="7" spans="1:7" ht="13.5">
      <c r="A7" s="43">
        <v>5</v>
      </c>
      <c r="B7" s="32" t="str">
        <f>"邓婉靖"</f>
        <v>邓婉靖</v>
      </c>
      <c r="C7" s="32" t="s">
        <v>8</v>
      </c>
      <c r="D7" s="44" t="s">
        <v>14</v>
      </c>
      <c r="E7" s="43">
        <v>60</v>
      </c>
      <c r="F7" s="43">
        <v>5</v>
      </c>
      <c r="G7" s="45" t="s">
        <v>10</v>
      </c>
    </row>
    <row r="8" spans="1:7" ht="13.5">
      <c r="A8" s="43">
        <v>6</v>
      </c>
      <c r="B8" s="32" t="str">
        <f>"崔雯"</f>
        <v>崔雯</v>
      </c>
      <c r="C8" s="32" t="s">
        <v>8</v>
      </c>
      <c r="D8" s="44" t="s">
        <v>15</v>
      </c>
      <c r="E8" s="43">
        <v>58</v>
      </c>
      <c r="F8" s="43">
        <v>6</v>
      </c>
      <c r="G8" s="45" t="s">
        <v>10</v>
      </c>
    </row>
    <row r="9" spans="1:7" ht="13.5">
      <c r="A9" s="43">
        <v>7</v>
      </c>
      <c r="B9" s="32" t="str">
        <f>"苏莹"</f>
        <v>苏莹</v>
      </c>
      <c r="C9" s="32" t="s">
        <v>8</v>
      </c>
      <c r="D9" s="44" t="s">
        <v>16</v>
      </c>
      <c r="E9" s="43">
        <v>52</v>
      </c>
      <c r="F9" s="43">
        <v>7</v>
      </c>
      <c r="G9" s="45" t="s">
        <v>10</v>
      </c>
    </row>
    <row r="10" spans="1:7" ht="13.5">
      <c r="A10" s="43">
        <v>8</v>
      </c>
      <c r="B10" s="32" t="str">
        <f>"刘楠"</f>
        <v>刘楠</v>
      </c>
      <c r="C10" s="32" t="s">
        <v>8</v>
      </c>
      <c r="D10" s="44" t="s">
        <v>17</v>
      </c>
      <c r="E10" s="43">
        <v>52</v>
      </c>
      <c r="F10" s="43">
        <v>8</v>
      </c>
      <c r="G10" s="45" t="s">
        <v>10</v>
      </c>
    </row>
    <row r="11" spans="1:7" ht="13.5">
      <c r="A11" s="43">
        <v>9</v>
      </c>
      <c r="B11" s="32" t="str">
        <f>"钟云"</f>
        <v>钟云</v>
      </c>
      <c r="C11" s="32" t="s">
        <v>8</v>
      </c>
      <c r="D11" s="44" t="s">
        <v>18</v>
      </c>
      <c r="E11" s="43">
        <v>51</v>
      </c>
      <c r="F11" s="43">
        <v>9</v>
      </c>
      <c r="G11" s="45" t="s">
        <v>10</v>
      </c>
    </row>
    <row r="12" spans="1:7" ht="13.5">
      <c r="A12" s="43">
        <v>10</v>
      </c>
      <c r="B12" s="32" t="str">
        <f>"王秀雯"</f>
        <v>王秀雯</v>
      </c>
      <c r="C12" s="32" t="s">
        <v>8</v>
      </c>
      <c r="D12" s="44" t="s">
        <v>19</v>
      </c>
      <c r="E12" s="43">
        <v>50</v>
      </c>
      <c r="F12" s="43">
        <v>10</v>
      </c>
      <c r="G12" s="45"/>
    </row>
    <row r="13" spans="1:7" ht="13.5">
      <c r="A13" s="43">
        <v>11</v>
      </c>
      <c r="B13" s="32" t="str">
        <f>"曾婷"</f>
        <v>曾婷</v>
      </c>
      <c r="C13" s="32" t="s">
        <v>8</v>
      </c>
      <c r="D13" s="44" t="s">
        <v>20</v>
      </c>
      <c r="E13" s="43">
        <v>48</v>
      </c>
      <c r="F13" s="43">
        <v>11</v>
      </c>
      <c r="G13" s="43"/>
    </row>
    <row r="14" spans="1:7" ht="13.5">
      <c r="A14" s="43">
        <v>12</v>
      </c>
      <c r="B14" s="32" t="str">
        <f>"李欢乐"</f>
        <v>李欢乐</v>
      </c>
      <c r="C14" s="32" t="s">
        <v>8</v>
      </c>
      <c r="D14" s="44" t="s">
        <v>21</v>
      </c>
      <c r="E14" s="43">
        <v>46</v>
      </c>
      <c r="F14" s="43">
        <v>12</v>
      </c>
      <c r="G14" s="43"/>
    </row>
    <row r="15" spans="1:7" ht="13.5">
      <c r="A15" s="43">
        <v>13</v>
      </c>
      <c r="B15" s="32" t="str">
        <f>"黄慈峰"</f>
        <v>黄慈峰</v>
      </c>
      <c r="C15" s="32" t="s">
        <v>8</v>
      </c>
      <c r="D15" s="44" t="s">
        <v>22</v>
      </c>
      <c r="E15" s="43">
        <v>46</v>
      </c>
      <c r="F15" s="43">
        <v>13</v>
      </c>
      <c r="G15" s="43"/>
    </row>
    <row r="16" spans="1:7" ht="13.5">
      <c r="A16" s="43">
        <v>14</v>
      </c>
      <c r="B16" s="10" t="str">
        <f>"谭向冰"</f>
        <v>谭向冰</v>
      </c>
      <c r="C16" s="10" t="s">
        <v>8</v>
      </c>
      <c r="D16" s="44" t="s">
        <v>23</v>
      </c>
      <c r="E16" s="43">
        <v>45</v>
      </c>
      <c r="F16" s="43">
        <v>14</v>
      </c>
      <c r="G16" s="43"/>
    </row>
    <row r="17" spans="1:7" ht="13.5">
      <c r="A17" s="43">
        <v>15</v>
      </c>
      <c r="B17" s="32" t="str">
        <f>"罗蓓"</f>
        <v>罗蓓</v>
      </c>
      <c r="C17" s="32" t="s">
        <v>8</v>
      </c>
      <c r="D17" s="44" t="s">
        <v>24</v>
      </c>
      <c r="E17" s="43">
        <v>44</v>
      </c>
      <c r="F17" s="43">
        <v>15</v>
      </c>
      <c r="G17" s="43"/>
    </row>
    <row r="18" spans="1:7" ht="13.5">
      <c r="A18" s="43">
        <v>16</v>
      </c>
      <c r="B18" s="32" t="str">
        <f>"唐琼媚"</f>
        <v>唐琼媚</v>
      </c>
      <c r="C18" s="32" t="s">
        <v>8</v>
      </c>
      <c r="D18" s="44" t="s">
        <v>25</v>
      </c>
      <c r="E18" s="43">
        <v>42</v>
      </c>
      <c r="F18" s="43">
        <v>16</v>
      </c>
      <c r="G18" s="43"/>
    </row>
    <row r="19" spans="1:7" ht="13.5">
      <c r="A19" s="43">
        <v>17</v>
      </c>
      <c r="B19" s="32" t="str">
        <f>"莫海媛"</f>
        <v>莫海媛</v>
      </c>
      <c r="C19" s="32" t="s">
        <v>8</v>
      </c>
      <c r="D19" s="44" t="s">
        <v>26</v>
      </c>
      <c r="E19" s="43">
        <v>42</v>
      </c>
      <c r="F19" s="43">
        <v>17</v>
      </c>
      <c r="G19" s="43"/>
    </row>
    <row r="20" spans="1:7" ht="13.5">
      <c r="A20" s="43">
        <v>18</v>
      </c>
      <c r="B20" s="32" t="str">
        <f>"吕金生"</f>
        <v>吕金生</v>
      </c>
      <c r="C20" s="32" t="s">
        <v>8</v>
      </c>
      <c r="D20" s="44" t="s">
        <v>27</v>
      </c>
      <c r="E20" s="43">
        <v>42</v>
      </c>
      <c r="F20" s="43">
        <v>18</v>
      </c>
      <c r="G20" s="43"/>
    </row>
    <row r="21" spans="1:7" ht="13.5">
      <c r="A21" s="43">
        <v>19</v>
      </c>
      <c r="B21" s="32" t="str">
        <f>"林万娟"</f>
        <v>林万娟</v>
      </c>
      <c r="C21" s="32" t="s">
        <v>8</v>
      </c>
      <c r="D21" s="44" t="s">
        <v>28</v>
      </c>
      <c r="E21" s="43">
        <v>39</v>
      </c>
      <c r="F21" s="43">
        <v>19</v>
      </c>
      <c r="G21" s="43"/>
    </row>
    <row r="22" spans="1:7" ht="13.5">
      <c r="A22" s="43">
        <v>20</v>
      </c>
      <c r="B22" s="32" t="str">
        <f>"王佳琪"</f>
        <v>王佳琪</v>
      </c>
      <c r="C22" s="32" t="s">
        <v>8</v>
      </c>
      <c r="D22" s="44" t="s">
        <v>29</v>
      </c>
      <c r="E22" s="43">
        <v>39</v>
      </c>
      <c r="F22" s="43">
        <v>20</v>
      </c>
      <c r="G22" s="43"/>
    </row>
    <row r="23" spans="1:7" ht="13.5">
      <c r="A23" s="16">
        <v>21</v>
      </c>
      <c r="B23" s="32" t="str">
        <f>"陈庭薇"</f>
        <v>陈庭薇</v>
      </c>
      <c r="C23" s="32" t="s">
        <v>8</v>
      </c>
      <c r="D23" s="18" t="s">
        <v>30</v>
      </c>
      <c r="E23" s="16" t="s">
        <v>31</v>
      </c>
      <c r="F23" s="16"/>
      <c r="G23" s="16"/>
    </row>
    <row r="24" spans="1:7" ht="13.5">
      <c r="A24" s="16">
        <v>22</v>
      </c>
      <c r="B24" s="32" t="str">
        <f>"何明珊"</f>
        <v>何明珊</v>
      </c>
      <c r="C24" s="32" t="s">
        <v>8</v>
      </c>
      <c r="D24" s="18" t="s">
        <v>32</v>
      </c>
      <c r="E24" s="16" t="s">
        <v>31</v>
      </c>
      <c r="F24" s="16"/>
      <c r="G24" s="16"/>
    </row>
    <row r="25" spans="1:7" ht="13.5">
      <c r="A25" s="16">
        <v>23</v>
      </c>
      <c r="B25" s="32" t="str">
        <f>"符武婷"</f>
        <v>符武婷</v>
      </c>
      <c r="C25" s="32" t="s">
        <v>8</v>
      </c>
      <c r="D25" s="18" t="s">
        <v>33</v>
      </c>
      <c r="E25" s="16" t="s">
        <v>31</v>
      </c>
      <c r="F25" s="16"/>
      <c r="G25" s="16"/>
    </row>
    <row r="26" spans="1:7" ht="13.5">
      <c r="A26" s="16">
        <v>24</v>
      </c>
      <c r="B26" s="10" t="str">
        <f>"邓倩敏"</f>
        <v>邓倩敏</v>
      </c>
      <c r="C26" s="10" t="s">
        <v>8</v>
      </c>
      <c r="D26" s="18" t="s">
        <v>34</v>
      </c>
      <c r="E26" s="16" t="s">
        <v>31</v>
      </c>
      <c r="F26" s="16"/>
      <c r="G26" s="16"/>
    </row>
    <row r="27" spans="1:7" ht="13.5">
      <c r="A27" s="16">
        <v>25</v>
      </c>
      <c r="B27" s="32" t="str">
        <f>"李晨龄"</f>
        <v>李晨龄</v>
      </c>
      <c r="C27" s="32" t="s">
        <v>8</v>
      </c>
      <c r="D27" s="18" t="s">
        <v>35</v>
      </c>
      <c r="E27" s="16" t="s">
        <v>31</v>
      </c>
      <c r="F27" s="16"/>
      <c r="G27" s="16"/>
    </row>
    <row r="28" spans="1:7" ht="13.5">
      <c r="A28" s="16">
        <v>26</v>
      </c>
      <c r="B28" s="32" t="str">
        <f>"王颖颖"</f>
        <v>王颖颖</v>
      </c>
      <c r="C28" s="32" t="s">
        <v>8</v>
      </c>
      <c r="D28" s="18" t="s">
        <v>36</v>
      </c>
      <c r="E28" s="16" t="s">
        <v>31</v>
      </c>
      <c r="F28" s="16"/>
      <c r="G28" s="16"/>
    </row>
    <row r="29" spans="1:7" ht="13.5">
      <c r="A29" s="16">
        <v>27</v>
      </c>
      <c r="B29" s="32" t="str">
        <f>"李秋丽"</f>
        <v>李秋丽</v>
      </c>
      <c r="C29" s="32" t="s">
        <v>8</v>
      </c>
      <c r="D29" s="18" t="s">
        <v>37</v>
      </c>
      <c r="E29" s="16" t="s">
        <v>31</v>
      </c>
      <c r="F29" s="16"/>
      <c r="G29" s="16"/>
    </row>
    <row r="30" spans="1:7" ht="13.5">
      <c r="A30" s="16">
        <v>28</v>
      </c>
      <c r="B30" s="32" t="str">
        <f>"林尤妹"</f>
        <v>林尤妹</v>
      </c>
      <c r="C30" s="32" t="s">
        <v>8</v>
      </c>
      <c r="D30" s="18" t="s">
        <v>38</v>
      </c>
      <c r="E30" s="16" t="s">
        <v>31</v>
      </c>
      <c r="F30" s="16"/>
      <c r="G30" s="16"/>
    </row>
    <row r="31" spans="1:7" ht="13.5">
      <c r="A31" s="16">
        <v>29</v>
      </c>
      <c r="B31" s="10" t="str">
        <f>"蔡秋荻"</f>
        <v>蔡秋荻</v>
      </c>
      <c r="C31" s="10" t="s">
        <v>8</v>
      </c>
      <c r="D31" s="18" t="s">
        <v>39</v>
      </c>
      <c r="E31" s="16" t="s">
        <v>31</v>
      </c>
      <c r="F31" s="16"/>
      <c r="G31" s="16"/>
    </row>
    <row r="32" spans="1:7" ht="13.5">
      <c r="A32" s="16">
        <v>30</v>
      </c>
      <c r="B32" s="32" t="str">
        <f>"邢佳佳"</f>
        <v>邢佳佳</v>
      </c>
      <c r="C32" s="32" t="s">
        <v>8</v>
      </c>
      <c r="D32" s="18" t="s">
        <v>40</v>
      </c>
      <c r="E32" s="16" t="s">
        <v>31</v>
      </c>
      <c r="F32" s="16"/>
      <c r="G32" s="16"/>
    </row>
    <row r="33" spans="1:7" ht="13.5">
      <c r="A33" s="16">
        <v>31</v>
      </c>
      <c r="B33" s="32" t="str">
        <f>"钟碧灵"</f>
        <v>钟碧灵</v>
      </c>
      <c r="C33" s="32" t="s">
        <v>8</v>
      </c>
      <c r="D33" s="18" t="s">
        <v>41</v>
      </c>
      <c r="E33" s="16" t="s">
        <v>31</v>
      </c>
      <c r="F33" s="16"/>
      <c r="G33" s="16"/>
    </row>
    <row r="34" spans="1:7" ht="13.5">
      <c r="A34" s="16">
        <v>32</v>
      </c>
      <c r="B34" s="32" t="str">
        <f>"尹扬振"</f>
        <v>尹扬振</v>
      </c>
      <c r="C34" s="32" t="s">
        <v>8</v>
      </c>
      <c r="D34" s="18" t="s">
        <v>42</v>
      </c>
      <c r="E34" s="16" t="s">
        <v>31</v>
      </c>
      <c r="F34" s="16"/>
      <c r="G34" s="16"/>
    </row>
    <row r="35" spans="1:7" ht="13.5">
      <c r="A35" s="16">
        <v>33</v>
      </c>
      <c r="B35" s="32" t="str">
        <f>"陈金梅"</f>
        <v>陈金梅</v>
      </c>
      <c r="C35" s="32" t="s">
        <v>8</v>
      </c>
      <c r="D35" s="18" t="s">
        <v>43</v>
      </c>
      <c r="E35" s="16" t="s">
        <v>31</v>
      </c>
      <c r="F35" s="16"/>
      <c r="G35" s="16"/>
    </row>
    <row r="36" spans="1:7" ht="13.5">
      <c r="A36" s="16">
        <v>34</v>
      </c>
      <c r="B36" s="32" t="str">
        <f>"徐碧霞"</f>
        <v>徐碧霞</v>
      </c>
      <c r="C36" s="32" t="s">
        <v>8</v>
      </c>
      <c r="D36" s="18" t="s">
        <v>44</v>
      </c>
      <c r="E36" s="16" t="s">
        <v>31</v>
      </c>
      <c r="F36" s="16"/>
      <c r="G36" s="16"/>
    </row>
    <row r="37" spans="1:7" ht="13.5">
      <c r="A37" s="16">
        <v>35</v>
      </c>
      <c r="B37" s="32" t="str">
        <f>"郑永妮"</f>
        <v>郑永妮</v>
      </c>
      <c r="C37" s="32" t="s">
        <v>8</v>
      </c>
      <c r="D37" s="18" t="s">
        <v>45</v>
      </c>
      <c r="E37" s="16" t="s">
        <v>31</v>
      </c>
      <c r="F37" s="16"/>
      <c r="G37" s="16"/>
    </row>
    <row r="38" spans="1:7" ht="13.5">
      <c r="A38" s="16">
        <v>36</v>
      </c>
      <c r="B38" s="32" t="str">
        <f>"马婧"</f>
        <v>马婧</v>
      </c>
      <c r="C38" s="32" t="s">
        <v>8</v>
      </c>
      <c r="D38" s="18" t="s">
        <v>46</v>
      </c>
      <c r="E38" s="16" t="s">
        <v>31</v>
      </c>
      <c r="F38" s="16"/>
      <c r="G38" s="16"/>
    </row>
    <row r="39" spans="1:7" ht="13.5">
      <c r="A39" s="16">
        <v>37</v>
      </c>
      <c r="B39" s="32" t="str">
        <f>"杨嫣盈"</f>
        <v>杨嫣盈</v>
      </c>
      <c r="C39" s="32" t="s">
        <v>8</v>
      </c>
      <c r="D39" s="18" t="s">
        <v>47</v>
      </c>
      <c r="E39" s="16" t="s">
        <v>31</v>
      </c>
      <c r="F39" s="16"/>
      <c r="G39" s="16"/>
    </row>
    <row r="40" spans="1:7" ht="13.5">
      <c r="A40" s="16">
        <v>38</v>
      </c>
      <c r="B40" s="32" t="str">
        <f>"陈啟燕"</f>
        <v>陈啟燕</v>
      </c>
      <c r="C40" s="32" t="s">
        <v>8</v>
      </c>
      <c r="D40" s="18" t="s">
        <v>48</v>
      </c>
      <c r="E40" s="16" t="s">
        <v>31</v>
      </c>
      <c r="F40" s="16"/>
      <c r="G40" s="16"/>
    </row>
    <row r="41" spans="1:7" ht="13.5">
      <c r="A41" s="16">
        <v>39</v>
      </c>
      <c r="B41" s="32" t="str">
        <f>"李小晶"</f>
        <v>李小晶</v>
      </c>
      <c r="C41" s="32" t="s">
        <v>8</v>
      </c>
      <c r="D41" s="18" t="s">
        <v>49</v>
      </c>
      <c r="E41" s="16" t="s">
        <v>31</v>
      </c>
      <c r="F41" s="16"/>
      <c r="G41" s="16"/>
    </row>
    <row r="42" spans="1:7" ht="13.5">
      <c r="A42" s="16">
        <v>40</v>
      </c>
      <c r="B42" s="10" t="str">
        <f>"唐娥飞"</f>
        <v>唐娥飞</v>
      </c>
      <c r="C42" s="10" t="s">
        <v>8</v>
      </c>
      <c r="D42" s="18" t="s">
        <v>50</v>
      </c>
      <c r="E42" s="16" t="s">
        <v>31</v>
      </c>
      <c r="F42" s="16"/>
      <c r="G42" s="16"/>
    </row>
    <row r="43" spans="1:7" ht="13.5">
      <c r="A43" s="16">
        <v>41</v>
      </c>
      <c r="B43" s="32" t="str">
        <f>"冼丽彬"</f>
        <v>冼丽彬</v>
      </c>
      <c r="C43" s="32" t="s">
        <v>8</v>
      </c>
      <c r="D43" s="18" t="s">
        <v>51</v>
      </c>
      <c r="E43" s="16" t="s">
        <v>31</v>
      </c>
      <c r="F43" s="16"/>
      <c r="G43" s="16"/>
    </row>
    <row r="44" spans="1:7" ht="13.5">
      <c r="A44" s="16">
        <v>42</v>
      </c>
      <c r="B44" s="32" t="str">
        <f>"徐小妮"</f>
        <v>徐小妮</v>
      </c>
      <c r="C44" s="32" t="s">
        <v>8</v>
      </c>
      <c r="D44" s="18" t="s">
        <v>52</v>
      </c>
      <c r="E44" s="16" t="s">
        <v>31</v>
      </c>
      <c r="F44" s="16"/>
      <c r="G44" s="16"/>
    </row>
    <row r="45" spans="1:7" ht="13.5">
      <c r="A45" s="16">
        <v>43</v>
      </c>
      <c r="B45" s="32" t="str">
        <f>"文肖"</f>
        <v>文肖</v>
      </c>
      <c r="C45" s="32" t="s">
        <v>8</v>
      </c>
      <c r="D45" s="18" t="s">
        <v>53</v>
      </c>
      <c r="E45" s="16" t="s">
        <v>31</v>
      </c>
      <c r="F45" s="16"/>
      <c r="G45" s="16"/>
    </row>
    <row r="46" spans="1:7" ht="13.5">
      <c r="A46" s="16">
        <v>44</v>
      </c>
      <c r="B46" s="32" t="str">
        <f>"黄释贤"</f>
        <v>黄释贤</v>
      </c>
      <c r="C46" s="32" t="s">
        <v>8</v>
      </c>
      <c r="D46" s="18" t="s">
        <v>54</v>
      </c>
      <c r="E46" s="16" t="s">
        <v>31</v>
      </c>
      <c r="F46" s="16"/>
      <c r="G46" s="16"/>
    </row>
    <row r="47" spans="1:7" ht="13.5">
      <c r="A47" s="16">
        <v>45</v>
      </c>
      <c r="B47" s="32" t="str">
        <f>"谢雯"</f>
        <v>谢雯</v>
      </c>
      <c r="C47" s="32" t="s">
        <v>8</v>
      </c>
      <c r="D47" s="18" t="s">
        <v>55</v>
      </c>
      <c r="E47" s="16" t="s">
        <v>31</v>
      </c>
      <c r="F47" s="16"/>
      <c r="G47" s="16"/>
    </row>
    <row r="48" spans="1:7" ht="13.5">
      <c r="A48" s="16">
        <v>46</v>
      </c>
      <c r="B48" s="32" t="str">
        <f>"周芷芸"</f>
        <v>周芷芸</v>
      </c>
      <c r="C48" s="32" t="s">
        <v>8</v>
      </c>
      <c r="D48" s="18" t="s">
        <v>56</v>
      </c>
      <c r="E48" s="16" t="s">
        <v>31</v>
      </c>
      <c r="F48" s="16"/>
      <c r="G48" s="16"/>
    </row>
    <row r="49" spans="1:7" ht="13.5">
      <c r="A49" s="16">
        <v>47</v>
      </c>
      <c r="B49" s="32" t="str">
        <f>"王东晨"</f>
        <v>王东晨</v>
      </c>
      <c r="C49" s="32" t="s">
        <v>8</v>
      </c>
      <c r="D49" s="18" t="s">
        <v>57</v>
      </c>
      <c r="E49" s="16" t="s">
        <v>31</v>
      </c>
      <c r="F49" s="16"/>
      <c r="G49" s="16"/>
    </row>
    <row r="50" spans="1:7" ht="13.5">
      <c r="A50" s="16">
        <v>48</v>
      </c>
      <c r="B50" s="10" t="str">
        <f>"刘佩"</f>
        <v>刘佩</v>
      </c>
      <c r="C50" s="10" t="s">
        <v>8</v>
      </c>
      <c r="D50" s="18" t="s">
        <v>58</v>
      </c>
      <c r="E50" s="16" t="s">
        <v>31</v>
      </c>
      <c r="F50" s="16"/>
      <c r="G50" s="16"/>
    </row>
    <row r="51" spans="1:7" ht="13.5">
      <c r="A51" s="16">
        <v>49</v>
      </c>
      <c r="B51" s="32" t="str">
        <f>"卓欣"</f>
        <v>卓欣</v>
      </c>
      <c r="C51" s="32" t="s">
        <v>8</v>
      </c>
      <c r="D51" s="18" t="s">
        <v>59</v>
      </c>
      <c r="E51" s="16" t="s">
        <v>31</v>
      </c>
      <c r="F51" s="16"/>
      <c r="G51" s="16"/>
    </row>
    <row r="52" spans="1:7" ht="13.5">
      <c r="A52" s="16">
        <v>50</v>
      </c>
      <c r="B52" s="32" t="str">
        <f>"张莉"</f>
        <v>张莉</v>
      </c>
      <c r="C52" s="32" t="s">
        <v>8</v>
      </c>
      <c r="D52" s="18" t="s">
        <v>60</v>
      </c>
      <c r="E52" s="16" t="s">
        <v>31</v>
      </c>
      <c r="F52" s="16"/>
      <c r="G52" s="16"/>
    </row>
    <row r="53" spans="1:7" ht="13.5">
      <c r="A53" s="16">
        <v>51</v>
      </c>
      <c r="B53" s="32" t="str">
        <f>"周敏"</f>
        <v>周敏</v>
      </c>
      <c r="C53" s="32" t="s">
        <v>8</v>
      </c>
      <c r="D53" s="18" t="s">
        <v>61</v>
      </c>
      <c r="E53" s="16" t="s">
        <v>31</v>
      </c>
      <c r="F53" s="16"/>
      <c r="G53" s="16"/>
    </row>
    <row r="54" spans="1:7" ht="13.5">
      <c r="A54" s="16">
        <v>52</v>
      </c>
      <c r="B54" s="32" t="str">
        <f>"黄书琪"</f>
        <v>黄书琪</v>
      </c>
      <c r="C54" s="32" t="s">
        <v>8</v>
      </c>
      <c r="D54" s="18" t="s">
        <v>62</v>
      </c>
      <c r="E54" s="16" t="s">
        <v>31</v>
      </c>
      <c r="F54" s="16"/>
      <c r="G54" s="16"/>
    </row>
    <row r="55" spans="1:7" ht="13.5">
      <c r="A55" s="16">
        <v>53</v>
      </c>
      <c r="B55" s="32" t="str">
        <f>"甘璐娜"</f>
        <v>甘璐娜</v>
      </c>
      <c r="C55" s="32" t="s">
        <v>8</v>
      </c>
      <c r="D55" s="18" t="s">
        <v>63</v>
      </c>
      <c r="E55" s="16" t="s">
        <v>31</v>
      </c>
      <c r="F55" s="16"/>
      <c r="G55" s="16"/>
    </row>
    <row r="56" spans="1:7" ht="13.5">
      <c r="A56" s="16">
        <v>54</v>
      </c>
      <c r="B56" s="10" t="str">
        <f>"吴小琴"</f>
        <v>吴小琴</v>
      </c>
      <c r="C56" s="10" t="s">
        <v>8</v>
      </c>
      <c r="D56" s="18" t="s">
        <v>64</v>
      </c>
      <c r="E56" s="16" t="s">
        <v>31</v>
      </c>
      <c r="F56" s="16"/>
      <c r="G56" s="16"/>
    </row>
    <row r="57" spans="1:7" ht="13.5">
      <c r="A57" s="16">
        <v>55</v>
      </c>
      <c r="B57" s="32" t="str">
        <f>"孙德慧"</f>
        <v>孙德慧</v>
      </c>
      <c r="C57" s="32" t="s">
        <v>8</v>
      </c>
      <c r="D57" s="18" t="s">
        <v>65</v>
      </c>
      <c r="E57" s="16" t="s">
        <v>31</v>
      </c>
      <c r="F57" s="16"/>
      <c r="G57" s="16"/>
    </row>
    <row r="58" spans="1:7" ht="13.5">
      <c r="A58" s="16">
        <v>56</v>
      </c>
      <c r="B58" s="32" t="str">
        <f>"冯宣华"</f>
        <v>冯宣华</v>
      </c>
      <c r="C58" s="32" t="s">
        <v>8</v>
      </c>
      <c r="D58" s="18" t="s">
        <v>66</v>
      </c>
      <c r="E58" s="16" t="s">
        <v>31</v>
      </c>
      <c r="F58" s="16"/>
      <c r="G58" s="16"/>
    </row>
    <row r="59" spans="1:7" ht="13.5">
      <c r="A59" s="16">
        <v>57</v>
      </c>
      <c r="B59" s="32" t="str">
        <f>"李秀丹"</f>
        <v>李秀丹</v>
      </c>
      <c r="C59" s="32" t="s">
        <v>8</v>
      </c>
      <c r="D59" s="18" t="s">
        <v>67</v>
      </c>
      <c r="E59" s="16" t="s">
        <v>31</v>
      </c>
      <c r="F59" s="16"/>
      <c r="G59" s="16"/>
    </row>
    <row r="60" spans="1:7" ht="13.5">
      <c r="A60" s="16">
        <v>58</v>
      </c>
      <c r="B60" s="32" t="str">
        <f>"冯慧"</f>
        <v>冯慧</v>
      </c>
      <c r="C60" s="32" t="s">
        <v>8</v>
      </c>
      <c r="D60" s="18" t="s">
        <v>68</v>
      </c>
      <c r="E60" s="16" t="s">
        <v>31</v>
      </c>
      <c r="F60" s="16"/>
      <c r="G60" s="16"/>
    </row>
    <row r="61" spans="1:7" ht="13.5">
      <c r="A61" s="16">
        <v>59</v>
      </c>
      <c r="B61" s="32" t="str">
        <f>"陈欣娇"</f>
        <v>陈欣娇</v>
      </c>
      <c r="C61" s="32" t="s">
        <v>8</v>
      </c>
      <c r="D61" s="18" t="s">
        <v>69</v>
      </c>
      <c r="E61" s="16" t="s">
        <v>31</v>
      </c>
      <c r="F61" s="16"/>
      <c r="G61" s="16"/>
    </row>
    <row r="62" spans="1:7" ht="13.5">
      <c r="A62" s="16">
        <v>60</v>
      </c>
      <c r="B62" s="32" t="str">
        <f>"王政祥"</f>
        <v>王政祥</v>
      </c>
      <c r="C62" s="32" t="s">
        <v>8</v>
      </c>
      <c r="D62" s="18" t="s">
        <v>70</v>
      </c>
      <c r="E62" s="16" t="s">
        <v>31</v>
      </c>
      <c r="F62" s="16"/>
      <c r="G62" s="16"/>
    </row>
    <row r="63" spans="1:7" ht="13.5">
      <c r="A63" s="16">
        <v>61</v>
      </c>
      <c r="B63" s="32" t="str">
        <f>"陈彩燕"</f>
        <v>陈彩燕</v>
      </c>
      <c r="C63" s="32" t="s">
        <v>8</v>
      </c>
      <c r="D63" s="18" t="s">
        <v>71</v>
      </c>
      <c r="E63" s="16" t="s">
        <v>31</v>
      </c>
      <c r="F63" s="16"/>
      <c r="G63" s="16"/>
    </row>
    <row r="64" spans="1:7" ht="13.5">
      <c r="A64" s="16">
        <v>62</v>
      </c>
      <c r="B64" s="32" t="str">
        <f>"吴雪芳"</f>
        <v>吴雪芳</v>
      </c>
      <c r="C64" s="32" t="s">
        <v>8</v>
      </c>
      <c r="D64" s="18" t="s">
        <v>72</v>
      </c>
      <c r="E64" s="16" t="s">
        <v>31</v>
      </c>
      <c r="F64" s="16"/>
      <c r="G64" s="16"/>
    </row>
    <row r="65" spans="1:7" ht="13.5">
      <c r="A65" s="16">
        <v>63</v>
      </c>
      <c r="B65" s="32" t="str">
        <f>"黎妙云"</f>
        <v>黎妙云</v>
      </c>
      <c r="C65" s="32" t="s">
        <v>8</v>
      </c>
      <c r="D65" s="18" t="s">
        <v>73</v>
      </c>
      <c r="E65" s="16" t="s">
        <v>31</v>
      </c>
      <c r="F65" s="16"/>
      <c r="G65" s="16"/>
    </row>
    <row r="66" spans="1:7" ht="13.5">
      <c r="A66" s="16">
        <v>64</v>
      </c>
      <c r="B66" s="32" t="str">
        <f>"苏云"</f>
        <v>苏云</v>
      </c>
      <c r="C66" s="32" t="s">
        <v>8</v>
      </c>
      <c r="D66" s="18" t="s">
        <v>74</v>
      </c>
      <c r="E66" s="16" t="s">
        <v>31</v>
      </c>
      <c r="F66" s="16"/>
      <c r="G66" s="16"/>
    </row>
    <row r="67" spans="1:7" ht="13.5">
      <c r="A67" s="16">
        <v>65</v>
      </c>
      <c r="B67" s="10" t="str">
        <f>"陈云雯"</f>
        <v>陈云雯</v>
      </c>
      <c r="C67" s="10" t="s">
        <v>8</v>
      </c>
      <c r="D67" s="18" t="s">
        <v>75</v>
      </c>
      <c r="E67" s="16" t="s">
        <v>31</v>
      </c>
      <c r="F67" s="16"/>
      <c r="G67" s="16"/>
    </row>
    <row r="68" spans="1:7" ht="13.5">
      <c r="A68" s="16">
        <v>66</v>
      </c>
      <c r="B68" s="32" t="str">
        <f>"王美玲"</f>
        <v>王美玲</v>
      </c>
      <c r="C68" s="32" t="s">
        <v>8</v>
      </c>
      <c r="D68" s="18" t="s">
        <v>76</v>
      </c>
      <c r="E68" s="16" t="s">
        <v>31</v>
      </c>
      <c r="F68" s="16"/>
      <c r="G68" s="16"/>
    </row>
    <row r="69" spans="1:7" ht="13.5">
      <c r="A69" s="16">
        <v>67</v>
      </c>
      <c r="B69" s="32" t="str">
        <f>"王珊妹"</f>
        <v>王珊妹</v>
      </c>
      <c r="C69" s="32" t="s">
        <v>8</v>
      </c>
      <c r="D69" s="18" t="s">
        <v>77</v>
      </c>
      <c r="E69" s="16" t="s">
        <v>31</v>
      </c>
      <c r="F69" s="16"/>
      <c r="G69" s="16"/>
    </row>
    <row r="70" spans="1:7" ht="13.5">
      <c r="A70" s="16">
        <v>68</v>
      </c>
      <c r="B70" s="32" t="str">
        <f>"邢昙坛"</f>
        <v>邢昙坛</v>
      </c>
      <c r="C70" s="32" t="s">
        <v>8</v>
      </c>
      <c r="D70" s="18" t="s">
        <v>78</v>
      </c>
      <c r="E70" s="16" t="s">
        <v>31</v>
      </c>
      <c r="F70" s="16"/>
      <c r="G70" s="16"/>
    </row>
    <row r="71" spans="1:7" ht="13.5">
      <c r="A71" s="16">
        <v>69</v>
      </c>
      <c r="B71" s="32" t="str">
        <f>"吴晓虹"</f>
        <v>吴晓虹</v>
      </c>
      <c r="C71" s="32" t="s">
        <v>8</v>
      </c>
      <c r="D71" s="18" t="s">
        <v>79</v>
      </c>
      <c r="E71" s="16" t="s">
        <v>31</v>
      </c>
      <c r="F71" s="16"/>
      <c r="G71" s="16"/>
    </row>
    <row r="72" spans="1:7" ht="13.5">
      <c r="A72" s="16">
        <v>70</v>
      </c>
      <c r="B72" s="32" t="str">
        <f>"陶宏雪"</f>
        <v>陶宏雪</v>
      </c>
      <c r="C72" s="32" t="s">
        <v>8</v>
      </c>
      <c r="D72" s="18" t="s">
        <v>80</v>
      </c>
      <c r="E72" s="16" t="s">
        <v>31</v>
      </c>
      <c r="F72" s="16"/>
      <c r="G72" s="16"/>
    </row>
    <row r="73" spans="1:7" ht="13.5">
      <c r="A73" s="16">
        <v>71</v>
      </c>
      <c r="B73" s="32" t="str">
        <f>"沈佳怡"</f>
        <v>沈佳怡</v>
      </c>
      <c r="C73" s="32" t="s">
        <v>8</v>
      </c>
      <c r="D73" s="18" t="s">
        <v>81</v>
      </c>
      <c r="E73" s="16" t="s">
        <v>31</v>
      </c>
      <c r="F73" s="16"/>
      <c r="G73" s="16"/>
    </row>
    <row r="74" spans="1:7" ht="13.5">
      <c r="A74" s="16">
        <v>72</v>
      </c>
      <c r="B74" s="32" t="str">
        <f>"吴佳梦"</f>
        <v>吴佳梦</v>
      </c>
      <c r="C74" s="32" t="s">
        <v>8</v>
      </c>
      <c r="D74" s="18" t="s">
        <v>82</v>
      </c>
      <c r="E74" s="16" t="s">
        <v>31</v>
      </c>
      <c r="F74" s="16"/>
      <c r="G74" s="16"/>
    </row>
    <row r="75" spans="1:7" ht="13.5">
      <c r="A75" s="16">
        <v>73</v>
      </c>
      <c r="B75" s="32" t="str">
        <f>"梁美玲"</f>
        <v>梁美玲</v>
      </c>
      <c r="C75" s="32" t="s">
        <v>8</v>
      </c>
      <c r="D75" s="18" t="s">
        <v>83</v>
      </c>
      <c r="E75" s="16" t="s">
        <v>31</v>
      </c>
      <c r="F75" s="16"/>
      <c r="G75" s="16"/>
    </row>
    <row r="76" spans="1:7" ht="13.5">
      <c r="A76" s="16">
        <v>74</v>
      </c>
      <c r="B76" s="32" t="str">
        <f>"牛俊梅"</f>
        <v>牛俊梅</v>
      </c>
      <c r="C76" s="32" t="s">
        <v>8</v>
      </c>
      <c r="D76" s="18" t="s">
        <v>84</v>
      </c>
      <c r="E76" s="16" t="s">
        <v>31</v>
      </c>
      <c r="F76" s="16"/>
      <c r="G76" s="16"/>
    </row>
    <row r="77" spans="1:7" ht="13.5">
      <c r="A77" s="16">
        <v>75</v>
      </c>
      <c r="B77" s="32" t="str">
        <f>"高秀凤"</f>
        <v>高秀凤</v>
      </c>
      <c r="C77" s="32" t="s">
        <v>8</v>
      </c>
      <c r="D77" s="18" t="s">
        <v>85</v>
      </c>
      <c r="E77" s="16" t="s">
        <v>31</v>
      </c>
      <c r="F77" s="16"/>
      <c r="G77" s="16"/>
    </row>
    <row r="78" spans="1:7" ht="13.5">
      <c r="A78" s="16">
        <v>76</v>
      </c>
      <c r="B78" s="10" t="str">
        <f>"赵霜霜"</f>
        <v>赵霜霜</v>
      </c>
      <c r="C78" s="10" t="s">
        <v>8</v>
      </c>
      <c r="D78" s="18" t="s">
        <v>86</v>
      </c>
      <c r="E78" s="16" t="s">
        <v>31</v>
      </c>
      <c r="F78" s="16"/>
      <c r="G78" s="16"/>
    </row>
    <row r="79" spans="1:7" ht="13.5">
      <c r="A79" s="16">
        <v>77</v>
      </c>
      <c r="B79" s="32" t="str">
        <f>"王淑祯"</f>
        <v>王淑祯</v>
      </c>
      <c r="C79" s="32" t="s">
        <v>8</v>
      </c>
      <c r="D79" s="18" t="s">
        <v>87</v>
      </c>
      <c r="E79" s="16" t="s">
        <v>31</v>
      </c>
      <c r="F79" s="16"/>
      <c r="G79" s="16"/>
    </row>
    <row r="80" spans="1:7" ht="13.5">
      <c r="A80" s="16">
        <v>78</v>
      </c>
      <c r="B80" s="32" t="str">
        <f>"赵珂"</f>
        <v>赵珂</v>
      </c>
      <c r="C80" s="32" t="s">
        <v>8</v>
      </c>
      <c r="D80" s="18" t="s">
        <v>88</v>
      </c>
      <c r="E80" s="16" t="s">
        <v>31</v>
      </c>
      <c r="F80" s="16"/>
      <c r="G80" s="16"/>
    </row>
    <row r="81" spans="1:7" ht="13.5">
      <c r="A81" s="16">
        <v>79</v>
      </c>
      <c r="B81" s="32" t="str">
        <f>"杨素贞"</f>
        <v>杨素贞</v>
      </c>
      <c r="C81" s="32" t="s">
        <v>8</v>
      </c>
      <c r="D81" s="18" t="s">
        <v>89</v>
      </c>
      <c r="E81" s="16" t="s">
        <v>31</v>
      </c>
      <c r="F81" s="16"/>
      <c r="G81" s="16"/>
    </row>
    <row r="82" spans="1:7" ht="13.5">
      <c r="A82" s="16">
        <v>80</v>
      </c>
      <c r="B82" s="32" t="str">
        <f>"张欣月"</f>
        <v>张欣月</v>
      </c>
      <c r="C82" s="32" t="s">
        <v>8</v>
      </c>
      <c r="D82" s="18" t="s">
        <v>90</v>
      </c>
      <c r="E82" s="16" t="s">
        <v>31</v>
      </c>
      <c r="F82" s="16"/>
      <c r="G82" s="16"/>
    </row>
    <row r="83" spans="1:7" ht="13.5">
      <c r="A83" s="16">
        <v>81</v>
      </c>
      <c r="B83" s="32" t="str">
        <f>"姜育恒"</f>
        <v>姜育恒</v>
      </c>
      <c r="C83" s="32" t="s">
        <v>8</v>
      </c>
      <c r="D83" s="18" t="s">
        <v>91</v>
      </c>
      <c r="E83" s="16" t="s">
        <v>31</v>
      </c>
      <c r="F83" s="16"/>
      <c r="G83" s="16"/>
    </row>
    <row r="84" spans="1:7" ht="13.5">
      <c r="A84" s="16">
        <v>82</v>
      </c>
      <c r="B84" s="32" t="str">
        <f>"李雪薇"</f>
        <v>李雪薇</v>
      </c>
      <c r="C84" s="32" t="s">
        <v>8</v>
      </c>
      <c r="D84" s="18" t="s">
        <v>92</v>
      </c>
      <c r="E84" s="16" t="s">
        <v>31</v>
      </c>
      <c r="F84" s="16"/>
      <c r="G84" s="16"/>
    </row>
    <row r="85" spans="1:7" ht="13.5">
      <c r="A85" s="16">
        <v>83</v>
      </c>
      <c r="B85" s="32" t="str">
        <f>"高崧"</f>
        <v>高崧</v>
      </c>
      <c r="C85" s="32" t="s">
        <v>8</v>
      </c>
      <c r="D85" s="18" t="s">
        <v>93</v>
      </c>
      <c r="E85" s="16" t="s">
        <v>31</v>
      </c>
      <c r="F85" s="16"/>
      <c r="G85" s="16"/>
    </row>
    <row r="86" spans="1:7" ht="13.5">
      <c r="A86" s="16">
        <v>84</v>
      </c>
      <c r="B86" s="32" t="str">
        <f>"黄秋梅"</f>
        <v>黄秋梅</v>
      </c>
      <c r="C86" s="32" t="s">
        <v>8</v>
      </c>
      <c r="D86" s="18" t="s">
        <v>94</v>
      </c>
      <c r="E86" s="16" t="s">
        <v>31</v>
      </c>
      <c r="F86" s="16"/>
      <c r="G86" s="16"/>
    </row>
    <row r="87" spans="1:7" ht="13.5">
      <c r="A87" s="16">
        <v>85</v>
      </c>
      <c r="B87" s="32" t="str">
        <f>"黄慧敏"</f>
        <v>黄慧敏</v>
      </c>
      <c r="C87" s="32" t="s">
        <v>8</v>
      </c>
      <c r="D87" s="18" t="s">
        <v>95</v>
      </c>
      <c r="E87" s="16" t="s">
        <v>31</v>
      </c>
      <c r="F87" s="16"/>
      <c r="G87" s="16"/>
    </row>
    <row r="88" spans="1:7" ht="13.5">
      <c r="A88" s="16">
        <v>86</v>
      </c>
      <c r="B88" s="32" t="str">
        <f>"李俊"</f>
        <v>李俊</v>
      </c>
      <c r="C88" s="32" t="s">
        <v>8</v>
      </c>
      <c r="D88" s="18" t="s">
        <v>96</v>
      </c>
      <c r="E88" s="16" t="s">
        <v>31</v>
      </c>
      <c r="F88" s="16"/>
      <c r="G88" s="16"/>
    </row>
    <row r="89" spans="1:7" ht="13.5">
      <c r="A89" s="16">
        <v>87</v>
      </c>
      <c r="B89" s="32" t="str">
        <f>"陈积丹"</f>
        <v>陈积丹</v>
      </c>
      <c r="C89" s="32" t="s">
        <v>8</v>
      </c>
      <c r="D89" s="18" t="s">
        <v>97</v>
      </c>
      <c r="E89" s="16" t="s">
        <v>31</v>
      </c>
      <c r="F89" s="16"/>
      <c r="G89" s="16"/>
    </row>
    <row r="90" spans="1:7" ht="13.5">
      <c r="A90" s="16">
        <v>88</v>
      </c>
      <c r="B90" s="32" t="str">
        <f>"吴琦"</f>
        <v>吴琦</v>
      </c>
      <c r="C90" s="32" t="s">
        <v>8</v>
      </c>
      <c r="D90" s="18" t="s">
        <v>98</v>
      </c>
      <c r="E90" s="16" t="s">
        <v>31</v>
      </c>
      <c r="F90" s="16"/>
      <c r="G90" s="16"/>
    </row>
    <row r="91" spans="1:7" ht="13.5">
      <c r="A91"/>
      <c r="B91" s="26"/>
      <c r="C91" s="26"/>
      <c r="D91"/>
      <c r="E91"/>
      <c r="F91"/>
      <c r="G91"/>
    </row>
    <row r="92" spans="1:7" ht="13.5">
      <c r="A92"/>
      <c r="B92" s="26"/>
      <c r="C92" s="26"/>
      <c r="D92"/>
      <c r="E92"/>
      <c r="F92"/>
      <c r="G92"/>
    </row>
    <row r="93" spans="1:7" ht="13.5">
      <c r="A93"/>
      <c r="B93" s="26"/>
      <c r="C93" s="26"/>
      <c r="D93"/>
      <c r="E93"/>
      <c r="F93"/>
      <c r="G93"/>
    </row>
    <row r="94" spans="1:7" ht="13.5">
      <c r="A94"/>
      <c r="B94" s="26"/>
      <c r="C94" s="26"/>
      <c r="D94"/>
      <c r="E94"/>
      <c r="F94"/>
      <c r="G94"/>
    </row>
    <row r="95" spans="1:7" ht="13.5">
      <c r="A95"/>
      <c r="B95" s="26"/>
      <c r="C95" s="26"/>
      <c r="D95"/>
      <c r="E95"/>
      <c r="F95"/>
      <c r="G95"/>
    </row>
    <row r="96" spans="1:7" ht="13.5">
      <c r="A96"/>
      <c r="B96" s="26"/>
      <c r="C96" s="26"/>
      <c r="D96"/>
      <c r="E96"/>
      <c r="F96"/>
      <c r="G96"/>
    </row>
    <row r="97" spans="1:7" ht="13.5">
      <c r="A97"/>
      <c r="B97" s="26"/>
      <c r="C97" s="26"/>
      <c r="D97"/>
      <c r="E97"/>
      <c r="F97"/>
      <c r="G97"/>
    </row>
    <row r="98" spans="1:7" ht="13.5">
      <c r="A98"/>
      <c r="B98" s="26"/>
      <c r="C98" s="26"/>
      <c r="D98"/>
      <c r="E98"/>
      <c r="F98"/>
      <c r="G98"/>
    </row>
    <row r="99" spans="1:7" ht="13.5">
      <c r="A99"/>
      <c r="B99" s="26"/>
      <c r="C99" s="26"/>
      <c r="D99"/>
      <c r="E99"/>
      <c r="F99"/>
      <c r="G99"/>
    </row>
    <row r="100" spans="1:7" ht="13.5">
      <c r="A100"/>
      <c r="B100" s="26"/>
      <c r="C100" s="26"/>
      <c r="D100"/>
      <c r="E100"/>
      <c r="F100"/>
      <c r="G100"/>
    </row>
    <row r="101" spans="1:7" ht="13.5">
      <c r="A101"/>
      <c r="B101" s="26"/>
      <c r="C101" s="26"/>
      <c r="D101"/>
      <c r="E101"/>
      <c r="F101"/>
      <c r="G101"/>
    </row>
    <row r="102" spans="1:7" ht="13.5">
      <c r="A102"/>
      <c r="B102" s="26"/>
      <c r="C102" s="26"/>
      <c r="D102"/>
      <c r="E102"/>
      <c r="F102"/>
      <c r="G102"/>
    </row>
    <row r="103" spans="1:7" ht="13.5">
      <c r="A103"/>
      <c r="B103" s="26"/>
      <c r="C103" s="26"/>
      <c r="D103"/>
      <c r="E103"/>
      <c r="F103"/>
      <c r="G103"/>
    </row>
    <row r="104" spans="1:7" ht="13.5">
      <c r="A104"/>
      <c r="B104" s="26"/>
      <c r="C104" s="26"/>
      <c r="D104"/>
      <c r="E104"/>
      <c r="F104"/>
      <c r="G104"/>
    </row>
    <row r="105" spans="1:7" ht="13.5">
      <c r="A105"/>
      <c r="B105" s="26"/>
      <c r="C105" s="26"/>
      <c r="D105"/>
      <c r="E105"/>
      <c r="F105"/>
      <c r="G105"/>
    </row>
    <row r="106" spans="1:7" ht="13.5">
      <c r="A106"/>
      <c r="B106" s="26"/>
      <c r="C106" s="26"/>
      <c r="D106"/>
      <c r="E106"/>
      <c r="F106"/>
      <c r="G106"/>
    </row>
    <row r="107" spans="1:7" ht="13.5">
      <c r="A107"/>
      <c r="B107" s="26"/>
      <c r="C107" s="26"/>
      <c r="D107"/>
      <c r="E107"/>
      <c r="F107"/>
      <c r="G107"/>
    </row>
    <row r="108" spans="1:7" ht="13.5">
      <c r="A108"/>
      <c r="B108" s="26"/>
      <c r="C108" s="26"/>
      <c r="D108"/>
      <c r="E108"/>
      <c r="F108"/>
      <c r="G108"/>
    </row>
    <row r="109" spans="1:7" ht="13.5">
      <c r="A109"/>
      <c r="B109" s="26"/>
      <c r="C109" s="26"/>
      <c r="D109"/>
      <c r="E109"/>
      <c r="F109"/>
      <c r="G109"/>
    </row>
    <row r="110" spans="1:7" ht="13.5">
      <c r="A110"/>
      <c r="B110" s="26"/>
      <c r="C110" s="26"/>
      <c r="D110"/>
      <c r="E110"/>
      <c r="F110"/>
      <c r="G110"/>
    </row>
    <row r="111" spans="1:7" ht="13.5">
      <c r="A111"/>
      <c r="B111" s="26"/>
      <c r="C111" s="26"/>
      <c r="D111"/>
      <c r="E111"/>
      <c r="F111"/>
      <c r="G111"/>
    </row>
    <row r="112" spans="1:7" ht="13.5">
      <c r="A112"/>
      <c r="B112" s="26"/>
      <c r="C112" s="26"/>
      <c r="D112"/>
      <c r="E112"/>
      <c r="F112"/>
      <c r="G112"/>
    </row>
    <row r="113" spans="1:7" ht="13.5">
      <c r="A113"/>
      <c r="B113" s="26"/>
      <c r="C113" s="26"/>
      <c r="D113"/>
      <c r="E113"/>
      <c r="F113"/>
      <c r="G113"/>
    </row>
    <row r="114" spans="1:7" ht="13.5">
      <c r="A114"/>
      <c r="B114" s="26"/>
      <c r="C114" s="26"/>
      <c r="D114"/>
      <c r="E114"/>
      <c r="F114"/>
      <c r="G114"/>
    </row>
    <row r="115" spans="1:7" ht="13.5">
      <c r="A115"/>
      <c r="B115" s="26"/>
      <c r="C115" s="26"/>
      <c r="D115"/>
      <c r="E115"/>
      <c r="F115"/>
      <c r="G115"/>
    </row>
    <row r="116" spans="1:7" ht="13.5">
      <c r="A116"/>
      <c r="B116" s="26"/>
      <c r="C116" s="26"/>
      <c r="D116"/>
      <c r="E116"/>
      <c r="F116"/>
      <c r="G116"/>
    </row>
    <row r="117" spans="1:7" ht="13.5">
      <c r="A117"/>
      <c r="B117" s="26"/>
      <c r="C117" s="26"/>
      <c r="D117"/>
      <c r="E117"/>
      <c r="F117"/>
      <c r="G117"/>
    </row>
    <row r="118" spans="1:7" ht="13.5">
      <c r="A118"/>
      <c r="B118" s="26"/>
      <c r="C118" s="26"/>
      <c r="D118"/>
      <c r="E118"/>
      <c r="F118"/>
      <c r="G118"/>
    </row>
    <row r="119" spans="1:7" ht="13.5">
      <c r="A119"/>
      <c r="B119" s="26"/>
      <c r="C119" s="26"/>
      <c r="D119"/>
      <c r="E119"/>
      <c r="F119"/>
      <c r="G119"/>
    </row>
    <row r="120" spans="1:7" ht="13.5">
      <c r="A120"/>
      <c r="B120" s="26"/>
      <c r="C120" s="26"/>
      <c r="D120"/>
      <c r="E120"/>
      <c r="F120"/>
      <c r="G120"/>
    </row>
    <row r="121" spans="1:7" ht="13.5">
      <c r="A121"/>
      <c r="B121" s="26"/>
      <c r="C121" s="26"/>
      <c r="D121"/>
      <c r="E121"/>
      <c r="F121"/>
      <c r="G121"/>
    </row>
    <row r="122" spans="1:7" ht="13.5">
      <c r="A122"/>
      <c r="B122" s="26"/>
      <c r="C122" s="26"/>
      <c r="D122"/>
      <c r="E122"/>
      <c r="F122"/>
      <c r="G122"/>
    </row>
    <row r="123" spans="1:7" ht="13.5">
      <c r="A123"/>
      <c r="B123" s="26"/>
      <c r="C123" s="26"/>
      <c r="D123"/>
      <c r="E123"/>
      <c r="F123"/>
      <c r="G123"/>
    </row>
    <row r="124" spans="1:7" ht="13.5">
      <c r="A124"/>
      <c r="B124" s="26"/>
      <c r="C124" s="26"/>
      <c r="D124"/>
      <c r="E124"/>
      <c r="F124"/>
      <c r="G124"/>
    </row>
    <row r="125" spans="1:7" ht="13.5">
      <c r="A125"/>
      <c r="B125" s="26"/>
      <c r="C125" s="26"/>
      <c r="D125"/>
      <c r="E125"/>
      <c r="F125"/>
      <c r="G125"/>
    </row>
    <row r="126" spans="1:7" ht="13.5">
      <c r="A126"/>
      <c r="B126" s="26"/>
      <c r="C126" s="26"/>
      <c r="D126"/>
      <c r="E126"/>
      <c r="F126"/>
      <c r="G126"/>
    </row>
    <row r="127" spans="1:7" ht="13.5">
      <c r="A127"/>
      <c r="B127" s="26"/>
      <c r="C127" s="26"/>
      <c r="D127"/>
      <c r="E127"/>
      <c r="F127"/>
      <c r="G127"/>
    </row>
    <row r="128" spans="1:7" ht="13.5">
      <c r="A128"/>
      <c r="B128" s="26"/>
      <c r="C128" s="26"/>
      <c r="D128"/>
      <c r="E128"/>
      <c r="F128"/>
      <c r="G128"/>
    </row>
    <row r="129" spans="1:7" ht="13.5">
      <c r="A129"/>
      <c r="B129" s="26"/>
      <c r="C129" s="26"/>
      <c r="D129"/>
      <c r="E129"/>
      <c r="F129"/>
      <c r="G129"/>
    </row>
  </sheetData>
  <sheetProtection/>
  <mergeCells count="1">
    <mergeCell ref="A1:G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1"/>
  <sheetViews>
    <sheetView zoomScaleSheetLayoutView="100" workbookViewId="0" topLeftCell="A1">
      <selection activeCell="J8" sqref="J8"/>
    </sheetView>
  </sheetViews>
  <sheetFormatPr defaultColWidth="8.8515625" defaultRowHeight="15"/>
  <cols>
    <col min="1" max="1" width="5.57421875" style="0" customWidth="1"/>
    <col min="2" max="2" width="11.140625" style="26" customWidth="1"/>
    <col min="3" max="3" width="16.8515625" style="26" customWidth="1"/>
    <col min="4" max="4" width="12.00390625" style="11" customWidth="1"/>
    <col min="5" max="5" width="10.140625" style="0" customWidth="1"/>
    <col min="6" max="6" width="5.7109375" style="0" customWidth="1"/>
    <col min="7" max="7" width="24.421875" style="0" customWidth="1"/>
  </cols>
  <sheetData>
    <row r="1" spans="1:7" ht="18.75">
      <c r="A1" s="34" t="s">
        <v>99</v>
      </c>
      <c r="B1" s="35"/>
      <c r="C1" s="35"/>
      <c r="D1" s="36"/>
      <c r="E1" s="36"/>
      <c r="F1" s="36"/>
      <c r="G1" s="36"/>
    </row>
    <row r="2" spans="1:7" ht="13.5">
      <c r="A2" s="37" t="s">
        <v>1</v>
      </c>
      <c r="B2" s="38" t="s">
        <v>2</v>
      </c>
      <c r="C2" s="38" t="s">
        <v>3</v>
      </c>
      <c r="D2" s="39" t="s">
        <v>4</v>
      </c>
      <c r="E2" s="39" t="s">
        <v>5</v>
      </c>
      <c r="F2" s="39" t="s">
        <v>6</v>
      </c>
      <c r="G2" s="39" t="s">
        <v>7</v>
      </c>
    </row>
    <row r="3" spans="1:7" ht="13.5">
      <c r="A3" s="16">
        <v>1</v>
      </c>
      <c r="B3" s="32" t="str">
        <f>"邱发莹"</f>
        <v>邱发莹</v>
      </c>
      <c r="C3" s="32" t="s">
        <v>100</v>
      </c>
      <c r="D3" s="16" t="s">
        <v>101</v>
      </c>
      <c r="E3" s="16">
        <v>74</v>
      </c>
      <c r="F3" s="16">
        <v>1</v>
      </c>
      <c r="G3" s="16" t="s">
        <v>10</v>
      </c>
    </row>
    <row r="4" spans="1:7" ht="13.5">
      <c r="A4" s="16">
        <v>2</v>
      </c>
      <c r="B4" s="32" t="str">
        <f>"王鼎"</f>
        <v>王鼎</v>
      </c>
      <c r="C4" s="32" t="s">
        <v>100</v>
      </c>
      <c r="D4" s="16" t="s">
        <v>102</v>
      </c>
      <c r="E4" s="16">
        <v>67</v>
      </c>
      <c r="F4" s="16">
        <v>2</v>
      </c>
      <c r="G4" s="16" t="s">
        <v>10</v>
      </c>
    </row>
    <row r="5" spans="1:7" ht="13.5">
      <c r="A5" s="16">
        <v>3</v>
      </c>
      <c r="B5" s="10" t="str">
        <f>"陈天香"</f>
        <v>陈天香</v>
      </c>
      <c r="C5" s="10" t="s">
        <v>100</v>
      </c>
      <c r="D5" s="16" t="s">
        <v>103</v>
      </c>
      <c r="E5" s="16">
        <v>67</v>
      </c>
      <c r="F5" s="16">
        <v>3</v>
      </c>
      <c r="G5" s="16" t="s">
        <v>10</v>
      </c>
    </row>
    <row r="6" spans="1:7" ht="13.5">
      <c r="A6" s="16">
        <v>4</v>
      </c>
      <c r="B6" s="10" t="str">
        <f>"陈海计"</f>
        <v>陈海计</v>
      </c>
      <c r="C6" s="10" t="s">
        <v>100</v>
      </c>
      <c r="D6" s="16" t="s">
        <v>104</v>
      </c>
      <c r="E6" s="16">
        <v>66</v>
      </c>
      <c r="F6" s="16">
        <v>4</v>
      </c>
      <c r="G6" s="16" t="s">
        <v>10</v>
      </c>
    </row>
    <row r="7" spans="1:7" ht="13.5">
      <c r="A7" s="16">
        <v>5</v>
      </c>
      <c r="B7" s="32" t="str">
        <f>"田师文"</f>
        <v>田师文</v>
      </c>
      <c r="C7" s="32" t="s">
        <v>100</v>
      </c>
      <c r="D7" s="16" t="s">
        <v>105</v>
      </c>
      <c r="E7" s="16">
        <v>65</v>
      </c>
      <c r="F7" s="16">
        <v>5</v>
      </c>
      <c r="G7" s="16" t="s">
        <v>10</v>
      </c>
    </row>
    <row r="8" spans="1:7" ht="13.5">
      <c r="A8" s="16">
        <v>6</v>
      </c>
      <c r="B8" s="32" t="str">
        <f>"刘咏"</f>
        <v>刘咏</v>
      </c>
      <c r="C8" s="32" t="s">
        <v>100</v>
      </c>
      <c r="D8" s="16" t="s">
        <v>106</v>
      </c>
      <c r="E8" s="16">
        <v>60</v>
      </c>
      <c r="F8" s="16">
        <v>6</v>
      </c>
      <c r="G8" s="16"/>
    </row>
    <row r="9" spans="1:7" ht="13.5">
      <c r="A9" s="16">
        <v>7</v>
      </c>
      <c r="B9" s="32" t="str">
        <f>"陈辉毅"</f>
        <v>陈辉毅</v>
      </c>
      <c r="C9" s="32" t="s">
        <v>100</v>
      </c>
      <c r="D9" s="16" t="s">
        <v>107</v>
      </c>
      <c r="E9" s="16">
        <v>43</v>
      </c>
      <c r="F9" s="16">
        <v>7</v>
      </c>
      <c r="G9" s="16"/>
    </row>
    <row r="10" spans="1:7" ht="13.5">
      <c r="A10" s="16">
        <v>8</v>
      </c>
      <c r="B10" s="32" t="str">
        <f>"董德玲"</f>
        <v>董德玲</v>
      </c>
      <c r="C10" s="32" t="s">
        <v>100</v>
      </c>
      <c r="D10" s="16" t="s">
        <v>108</v>
      </c>
      <c r="E10" s="16" t="s">
        <v>31</v>
      </c>
      <c r="F10" s="16"/>
      <c r="G10" s="16"/>
    </row>
    <row r="11" spans="1:7" ht="13.5">
      <c r="A11" s="16">
        <v>9</v>
      </c>
      <c r="B11" s="32" t="str">
        <f>"许绩川"</f>
        <v>许绩川</v>
      </c>
      <c r="C11" s="32" t="s">
        <v>100</v>
      </c>
      <c r="D11" s="16" t="s">
        <v>109</v>
      </c>
      <c r="E11" s="16" t="s">
        <v>31</v>
      </c>
      <c r="F11" s="16"/>
      <c r="G11" s="16"/>
    </row>
    <row r="12" spans="1:7" ht="13.5">
      <c r="A12" s="16">
        <v>10</v>
      </c>
      <c r="B12" s="32" t="str">
        <f>"郭一"</f>
        <v>郭一</v>
      </c>
      <c r="C12" s="32" t="s">
        <v>100</v>
      </c>
      <c r="D12" s="16" t="s">
        <v>110</v>
      </c>
      <c r="E12" s="16" t="s">
        <v>31</v>
      </c>
      <c r="F12" s="16"/>
      <c r="G12" s="16"/>
    </row>
    <row r="13" spans="1:7" ht="13.5">
      <c r="A13" s="16">
        <v>11</v>
      </c>
      <c r="B13" s="32" t="str">
        <f>"陈霞"</f>
        <v>陈霞</v>
      </c>
      <c r="C13" s="32" t="s">
        <v>100</v>
      </c>
      <c r="D13" s="16" t="s">
        <v>111</v>
      </c>
      <c r="E13" s="16" t="s">
        <v>31</v>
      </c>
      <c r="F13" s="16"/>
      <c r="G13" s="16"/>
    </row>
    <row r="14" spans="1:7" ht="13.5">
      <c r="A14" s="16">
        <v>12</v>
      </c>
      <c r="B14" s="32" t="str">
        <f>"许巍伟"</f>
        <v>许巍伟</v>
      </c>
      <c r="C14" s="32" t="s">
        <v>100</v>
      </c>
      <c r="D14" s="16" t="s">
        <v>112</v>
      </c>
      <c r="E14" s="16" t="s">
        <v>31</v>
      </c>
      <c r="F14" s="16"/>
      <c r="G14" s="16"/>
    </row>
    <row r="15" spans="1:7" ht="13.5">
      <c r="A15" s="16">
        <v>13</v>
      </c>
      <c r="B15" s="32" t="str">
        <f>"赵红宝"</f>
        <v>赵红宝</v>
      </c>
      <c r="C15" s="32" t="s">
        <v>100</v>
      </c>
      <c r="D15" s="16" t="s">
        <v>113</v>
      </c>
      <c r="E15" s="16" t="s">
        <v>31</v>
      </c>
      <c r="F15" s="16"/>
      <c r="G15" s="16"/>
    </row>
    <row r="16" spans="1:7" ht="13.5">
      <c r="A16" s="16">
        <v>14</v>
      </c>
      <c r="B16" s="32" t="str">
        <f>"谢杰玲"</f>
        <v>谢杰玲</v>
      </c>
      <c r="C16" s="32" t="s">
        <v>100</v>
      </c>
      <c r="D16" s="16" t="s">
        <v>114</v>
      </c>
      <c r="E16" s="16" t="s">
        <v>31</v>
      </c>
      <c r="F16" s="16"/>
      <c r="G16" s="16"/>
    </row>
    <row r="17" spans="1:7" ht="13.5">
      <c r="A17" s="16">
        <v>15</v>
      </c>
      <c r="B17" s="10" t="str">
        <f>"刘健"</f>
        <v>刘健</v>
      </c>
      <c r="C17" s="10" t="s">
        <v>100</v>
      </c>
      <c r="D17" s="16" t="s">
        <v>115</v>
      </c>
      <c r="E17" s="16" t="s">
        <v>31</v>
      </c>
      <c r="F17" s="16"/>
      <c r="G17" s="16"/>
    </row>
    <row r="18" spans="1:7" ht="13.5">
      <c r="A18" s="16">
        <v>16</v>
      </c>
      <c r="B18" s="32" t="str">
        <f>"王康强"</f>
        <v>王康强</v>
      </c>
      <c r="C18" s="32" t="s">
        <v>100</v>
      </c>
      <c r="D18" s="16" t="s">
        <v>116</v>
      </c>
      <c r="E18" s="16" t="s">
        <v>31</v>
      </c>
      <c r="F18" s="16"/>
      <c r="G18" s="16"/>
    </row>
    <row r="19" spans="1:7" ht="13.5">
      <c r="A19" s="16">
        <v>17</v>
      </c>
      <c r="B19" s="32" t="str">
        <f>"黄会艳"</f>
        <v>黄会艳</v>
      </c>
      <c r="C19" s="32" t="s">
        <v>100</v>
      </c>
      <c r="D19" s="16" t="s">
        <v>117</v>
      </c>
      <c r="E19" s="16" t="s">
        <v>31</v>
      </c>
      <c r="F19" s="16"/>
      <c r="G19" s="16"/>
    </row>
    <row r="20" spans="1:7" ht="13.5">
      <c r="A20" s="16">
        <v>18</v>
      </c>
      <c r="B20" s="10" t="str">
        <f>"翁琪"</f>
        <v>翁琪</v>
      </c>
      <c r="C20" s="10" t="s">
        <v>100</v>
      </c>
      <c r="D20" s="16" t="s">
        <v>118</v>
      </c>
      <c r="E20" s="16" t="s">
        <v>31</v>
      </c>
      <c r="F20" s="16"/>
      <c r="G20" s="16"/>
    </row>
    <row r="21" spans="1:7" ht="13.5">
      <c r="A21" s="16">
        <v>19</v>
      </c>
      <c r="B21" s="32" t="str">
        <f>"黄善杨"</f>
        <v>黄善杨</v>
      </c>
      <c r="C21" s="32" t="s">
        <v>100</v>
      </c>
      <c r="D21" s="16" t="s">
        <v>119</v>
      </c>
      <c r="E21" s="16" t="s">
        <v>31</v>
      </c>
      <c r="F21" s="16"/>
      <c r="G21" s="16"/>
    </row>
    <row r="22" spans="1:7" ht="13.5">
      <c r="A22" s="16">
        <v>20</v>
      </c>
      <c r="B22" s="32" t="str">
        <f>"陈小欢"</f>
        <v>陈小欢</v>
      </c>
      <c r="C22" s="32" t="s">
        <v>100</v>
      </c>
      <c r="D22" s="16" t="s">
        <v>120</v>
      </c>
      <c r="E22" s="16" t="s">
        <v>31</v>
      </c>
      <c r="F22" s="16"/>
      <c r="G22" s="16"/>
    </row>
    <row r="23" spans="1:7" ht="13.5">
      <c r="A23" s="16">
        <v>21</v>
      </c>
      <c r="B23" s="32" t="str">
        <f>"彭荣卷"</f>
        <v>彭荣卷</v>
      </c>
      <c r="C23" s="32" t="s">
        <v>100</v>
      </c>
      <c r="D23" s="16" t="s">
        <v>121</v>
      </c>
      <c r="E23" s="16" t="s">
        <v>31</v>
      </c>
      <c r="F23" s="16"/>
      <c r="G23" s="16"/>
    </row>
    <row r="24" spans="1:7" ht="13.5">
      <c r="A24" s="16">
        <v>22</v>
      </c>
      <c r="B24" s="32" t="str">
        <f>"蔡春梅"</f>
        <v>蔡春梅</v>
      </c>
      <c r="C24" s="32" t="s">
        <v>100</v>
      </c>
      <c r="D24" s="16" t="s">
        <v>122</v>
      </c>
      <c r="E24" s="16" t="s">
        <v>31</v>
      </c>
      <c r="F24" s="16"/>
      <c r="G24" s="16"/>
    </row>
    <row r="25" spans="1:7" ht="13.5">
      <c r="A25" s="16">
        <v>23</v>
      </c>
      <c r="B25" s="32" t="str">
        <f>"罗泽雅"</f>
        <v>罗泽雅</v>
      </c>
      <c r="C25" s="32" t="s">
        <v>100</v>
      </c>
      <c r="D25" s="16" t="s">
        <v>123</v>
      </c>
      <c r="E25" s="16" t="s">
        <v>31</v>
      </c>
      <c r="F25" s="16"/>
      <c r="G25" s="16"/>
    </row>
    <row r="26" spans="1:7" ht="13.5">
      <c r="A26" s="16">
        <v>24</v>
      </c>
      <c r="B26" s="32" t="str">
        <f>"罗凡"</f>
        <v>罗凡</v>
      </c>
      <c r="C26" s="32" t="s">
        <v>100</v>
      </c>
      <c r="D26" s="16" t="s">
        <v>124</v>
      </c>
      <c r="E26" s="16" t="s">
        <v>31</v>
      </c>
      <c r="F26" s="16"/>
      <c r="G26" s="16"/>
    </row>
    <row r="27" spans="1:7" ht="13.5">
      <c r="A27" s="16">
        <v>25</v>
      </c>
      <c r="B27" s="32" t="str">
        <f>"陈玉燕"</f>
        <v>陈玉燕</v>
      </c>
      <c r="C27" s="32" t="s">
        <v>100</v>
      </c>
      <c r="D27" s="16" t="s">
        <v>125</v>
      </c>
      <c r="E27" s="16" t="s">
        <v>31</v>
      </c>
      <c r="F27" s="16"/>
      <c r="G27" s="16"/>
    </row>
    <row r="28" spans="1:7" ht="13.5">
      <c r="A28" s="16">
        <v>26</v>
      </c>
      <c r="B28" s="32" t="str">
        <f>"方金灵"</f>
        <v>方金灵</v>
      </c>
      <c r="C28" s="32" t="s">
        <v>100</v>
      </c>
      <c r="D28" s="16" t="s">
        <v>126</v>
      </c>
      <c r="E28" s="16" t="s">
        <v>31</v>
      </c>
      <c r="F28" s="16"/>
      <c r="G28" s="16"/>
    </row>
    <row r="29" spans="1:7" ht="13.5">
      <c r="A29" s="16">
        <v>27</v>
      </c>
      <c r="B29" s="32" t="str">
        <f>"吉受玲"</f>
        <v>吉受玲</v>
      </c>
      <c r="C29" s="32" t="s">
        <v>100</v>
      </c>
      <c r="D29" s="16" t="s">
        <v>127</v>
      </c>
      <c r="E29" s="16" t="s">
        <v>31</v>
      </c>
      <c r="F29" s="16"/>
      <c r="G29" s="16"/>
    </row>
    <row r="30" spans="1:7" ht="13.5">
      <c r="A30" s="16">
        <v>28</v>
      </c>
      <c r="B30" s="32" t="str">
        <f>"万火玉"</f>
        <v>万火玉</v>
      </c>
      <c r="C30" s="32" t="s">
        <v>100</v>
      </c>
      <c r="D30" s="16" t="s">
        <v>128</v>
      </c>
      <c r="E30" s="16" t="s">
        <v>31</v>
      </c>
      <c r="F30" s="16"/>
      <c r="G30" s="16"/>
    </row>
    <row r="31" spans="1:7" ht="13.5">
      <c r="A31" s="16">
        <v>29</v>
      </c>
      <c r="B31" s="32" t="str">
        <f>"王春妹"</f>
        <v>王春妹</v>
      </c>
      <c r="C31" s="32" t="s">
        <v>100</v>
      </c>
      <c r="D31" s="16" t="s">
        <v>129</v>
      </c>
      <c r="E31" s="16" t="s">
        <v>31</v>
      </c>
      <c r="F31" s="16"/>
      <c r="G31" s="16"/>
    </row>
    <row r="32" spans="1:7" ht="13.5">
      <c r="A32" s="16">
        <v>30</v>
      </c>
      <c r="B32" s="32" t="str">
        <f>"黄浪"</f>
        <v>黄浪</v>
      </c>
      <c r="C32" s="32" t="s">
        <v>100</v>
      </c>
      <c r="D32" s="16" t="s">
        <v>130</v>
      </c>
      <c r="E32" s="16" t="s">
        <v>31</v>
      </c>
      <c r="F32" s="16"/>
      <c r="G32" s="16"/>
    </row>
    <row r="33" spans="1:7" ht="13.5">
      <c r="A33" s="16">
        <v>31</v>
      </c>
      <c r="B33" s="32" t="str">
        <f>"吴家和"</f>
        <v>吴家和</v>
      </c>
      <c r="C33" s="32" t="s">
        <v>100</v>
      </c>
      <c r="D33" s="16" t="s">
        <v>131</v>
      </c>
      <c r="E33" s="16" t="s">
        <v>31</v>
      </c>
      <c r="F33" s="16"/>
      <c r="G33" s="16"/>
    </row>
    <row r="34" spans="1:7" ht="13.5">
      <c r="A34" s="16">
        <v>32</v>
      </c>
      <c r="B34" s="32" t="str">
        <f>"李若盈"</f>
        <v>李若盈</v>
      </c>
      <c r="C34" s="32" t="s">
        <v>100</v>
      </c>
      <c r="D34" s="16" t="s">
        <v>132</v>
      </c>
      <c r="E34" s="16" t="s">
        <v>31</v>
      </c>
      <c r="F34" s="16"/>
      <c r="G34" s="16"/>
    </row>
    <row r="35" spans="1:7" ht="13.5">
      <c r="A35" s="16">
        <v>33</v>
      </c>
      <c r="B35" s="32" t="str">
        <f>"林嘉琪"</f>
        <v>林嘉琪</v>
      </c>
      <c r="C35" s="32" t="s">
        <v>100</v>
      </c>
      <c r="D35" s="16" t="s">
        <v>133</v>
      </c>
      <c r="E35" s="16" t="s">
        <v>31</v>
      </c>
      <c r="F35" s="16"/>
      <c r="G35" s="16"/>
    </row>
    <row r="36" spans="1:7" ht="13.5">
      <c r="A36" s="16">
        <v>34</v>
      </c>
      <c r="B36" s="32" t="str">
        <f>"陈朝恋"</f>
        <v>陈朝恋</v>
      </c>
      <c r="C36" s="32" t="s">
        <v>100</v>
      </c>
      <c r="D36" s="16" t="s">
        <v>134</v>
      </c>
      <c r="E36" s="16" t="s">
        <v>31</v>
      </c>
      <c r="F36" s="16"/>
      <c r="G36" s="16"/>
    </row>
    <row r="37" spans="1:7" ht="13.5">
      <c r="A37" s="16">
        <v>35</v>
      </c>
      <c r="B37" s="32" t="str">
        <f>"杨承宏"</f>
        <v>杨承宏</v>
      </c>
      <c r="C37" s="32" t="s">
        <v>100</v>
      </c>
      <c r="D37" s="16" t="s">
        <v>135</v>
      </c>
      <c r="E37" s="16" t="s">
        <v>31</v>
      </c>
      <c r="F37" s="16"/>
      <c r="G37" s="16"/>
    </row>
    <row r="38" spans="1:7" ht="13.5">
      <c r="A38" s="16">
        <v>36</v>
      </c>
      <c r="B38" s="32" t="str">
        <f>"麦昌妹"</f>
        <v>麦昌妹</v>
      </c>
      <c r="C38" s="32" t="s">
        <v>100</v>
      </c>
      <c r="D38" s="16" t="s">
        <v>136</v>
      </c>
      <c r="E38" s="16" t="s">
        <v>31</v>
      </c>
      <c r="F38" s="16"/>
      <c r="G38" s="16"/>
    </row>
    <row r="39" spans="1:7" ht="13.5">
      <c r="A39" s="16">
        <v>37</v>
      </c>
      <c r="B39" s="32" t="str">
        <f>"汤磊"</f>
        <v>汤磊</v>
      </c>
      <c r="C39" s="32" t="s">
        <v>100</v>
      </c>
      <c r="D39" s="16" t="s">
        <v>137</v>
      </c>
      <c r="E39" s="16" t="s">
        <v>31</v>
      </c>
      <c r="F39" s="16"/>
      <c r="G39" s="16"/>
    </row>
    <row r="40" spans="1:7" ht="13.5">
      <c r="A40" s="16">
        <v>38</v>
      </c>
      <c r="B40" s="32" t="str">
        <f>"林颖"</f>
        <v>林颖</v>
      </c>
      <c r="C40" s="32" t="s">
        <v>100</v>
      </c>
      <c r="D40" s="16" t="s">
        <v>138</v>
      </c>
      <c r="E40" s="16" t="s">
        <v>31</v>
      </c>
      <c r="F40" s="16"/>
      <c r="G40" s="16"/>
    </row>
    <row r="41" spans="1:7" ht="13.5">
      <c r="A41" s="16">
        <v>39</v>
      </c>
      <c r="B41" s="32" t="str">
        <f>"陈慧萍"</f>
        <v>陈慧萍</v>
      </c>
      <c r="C41" s="32" t="s">
        <v>100</v>
      </c>
      <c r="D41" s="16" t="s">
        <v>139</v>
      </c>
      <c r="E41" s="16" t="s">
        <v>31</v>
      </c>
      <c r="F41" s="16"/>
      <c r="G41" s="16"/>
    </row>
  </sheetData>
  <sheetProtection/>
  <mergeCells count="1">
    <mergeCell ref="A1:G1"/>
  </mergeCells>
  <printOptions/>
  <pageMargins left="0.25" right="0.25" top="0.75" bottom="0.75" header="0.2986111111111111" footer="0.298611111111111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9"/>
  <sheetViews>
    <sheetView zoomScaleSheetLayoutView="100" workbookViewId="0" topLeftCell="A1">
      <selection activeCell="K6" sqref="K6"/>
    </sheetView>
  </sheetViews>
  <sheetFormatPr defaultColWidth="8.8515625" defaultRowHeight="15"/>
  <cols>
    <col min="1" max="1" width="5.28125" style="0" customWidth="1"/>
    <col min="2" max="2" width="10.140625" style="26" customWidth="1"/>
    <col min="3" max="3" width="16.00390625" style="26" customWidth="1"/>
    <col min="4" max="4" width="12.421875" style="11" customWidth="1"/>
    <col min="5" max="5" width="8.421875" style="11" customWidth="1"/>
    <col min="6" max="6" width="8.00390625" style="0" customWidth="1"/>
    <col min="7" max="7" width="25.421875" style="0" customWidth="1"/>
    <col min="8" max="8" width="6.8515625" style="0" customWidth="1"/>
    <col min="9" max="9" width="8.140625" style="27" customWidth="1"/>
  </cols>
  <sheetData>
    <row r="1" spans="1:9" s="25" customFormat="1" ht="22.5">
      <c r="A1" s="1" t="s">
        <v>140</v>
      </c>
      <c r="B1" s="28"/>
      <c r="C1" s="28"/>
      <c r="D1" s="2"/>
      <c r="E1" s="2"/>
      <c r="F1" s="2"/>
      <c r="G1" s="2"/>
      <c r="H1" s="29"/>
      <c r="I1" s="33"/>
    </row>
    <row r="2" spans="1:9" s="25" customFormat="1" ht="13.5">
      <c r="A2" s="14" t="s">
        <v>1</v>
      </c>
      <c r="B2" s="30" t="s">
        <v>2</v>
      </c>
      <c r="C2" s="30" t="s">
        <v>3</v>
      </c>
      <c r="D2" s="15" t="s">
        <v>4</v>
      </c>
      <c r="E2" s="15" t="s">
        <v>5</v>
      </c>
      <c r="F2" s="15" t="s">
        <v>6</v>
      </c>
      <c r="G2" s="15" t="s">
        <v>7</v>
      </c>
      <c r="I2" s="33"/>
    </row>
    <row r="3" spans="1:7" ht="13.5">
      <c r="A3" s="31">
        <v>1</v>
      </c>
      <c r="B3" s="32" t="str">
        <f>"陈思灵"</f>
        <v>陈思灵</v>
      </c>
      <c r="C3" s="32" t="s">
        <v>141</v>
      </c>
      <c r="D3" s="16" t="s">
        <v>142</v>
      </c>
      <c r="E3" s="16">
        <v>94</v>
      </c>
      <c r="F3" s="16">
        <v>1</v>
      </c>
      <c r="G3" s="16" t="s">
        <v>10</v>
      </c>
    </row>
    <row r="4" spans="1:7" ht="13.5">
      <c r="A4" s="31">
        <v>2</v>
      </c>
      <c r="B4" s="32" t="str">
        <f>"吴珍"</f>
        <v>吴珍</v>
      </c>
      <c r="C4" s="32" t="s">
        <v>141</v>
      </c>
      <c r="D4" s="16" t="s">
        <v>143</v>
      </c>
      <c r="E4" s="16">
        <v>81</v>
      </c>
      <c r="F4" s="16">
        <v>2</v>
      </c>
      <c r="G4" s="16" t="s">
        <v>10</v>
      </c>
    </row>
    <row r="5" spans="1:7" ht="13.5">
      <c r="A5" s="31">
        <v>3</v>
      </c>
      <c r="B5" s="32" t="str">
        <f>"陈新发"</f>
        <v>陈新发</v>
      </c>
      <c r="C5" s="32" t="s">
        <v>141</v>
      </c>
      <c r="D5" s="16" t="s">
        <v>144</v>
      </c>
      <c r="E5" s="16">
        <v>71</v>
      </c>
      <c r="F5" s="16">
        <v>3</v>
      </c>
      <c r="G5" s="16"/>
    </row>
    <row r="6" spans="1:7" ht="13.5">
      <c r="A6" s="31">
        <v>4</v>
      </c>
      <c r="B6" s="32" t="str">
        <f>"张聪"</f>
        <v>张聪</v>
      </c>
      <c r="C6" s="32" t="s">
        <v>141</v>
      </c>
      <c r="D6" s="16" t="s">
        <v>145</v>
      </c>
      <c r="E6" s="16">
        <v>69</v>
      </c>
      <c r="F6" s="16">
        <v>4</v>
      </c>
      <c r="G6" s="16"/>
    </row>
    <row r="7" spans="1:7" ht="13.5">
      <c r="A7" s="31">
        <v>5</v>
      </c>
      <c r="B7" s="10" t="str">
        <f>"李彦容"</f>
        <v>李彦容</v>
      </c>
      <c r="C7" s="10" t="s">
        <v>141</v>
      </c>
      <c r="D7" s="16" t="s">
        <v>146</v>
      </c>
      <c r="E7" s="16">
        <v>69</v>
      </c>
      <c r="F7" s="16">
        <v>5</v>
      </c>
      <c r="G7" s="24"/>
    </row>
    <row r="8" spans="1:7" ht="13.5">
      <c r="A8" s="31">
        <v>6</v>
      </c>
      <c r="B8" s="32" t="str">
        <f>"张瑞传"</f>
        <v>张瑞传</v>
      </c>
      <c r="C8" s="32" t="s">
        <v>141</v>
      </c>
      <c r="D8" s="16" t="s">
        <v>147</v>
      </c>
      <c r="E8" s="16">
        <v>67</v>
      </c>
      <c r="F8" s="16">
        <v>6</v>
      </c>
      <c r="G8" s="24"/>
    </row>
    <row r="9" spans="1:7" ht="13.5">
      <c r="A9" s="31">
        <v>7</v>
      </c>
      <c r="B9" s="10" t="str">
        <f>"陈文婧"</f>
        <v>陈文婧</v>
      </c>
      <c r="C9" s="10" t="s">
        <v>141</v>
      </c>
      <c r="D9" s="16" t="s">
        <v>148</v>
      </c>
      <c r="E9" s="16">
        <v>53</v>
      </c>
      <c r="F9" s="16">
        <v>7</v>
      </c>
      <c r="G9" s="24"/>
    </row>
    <row r="10" spans="1:7" ht="13.5">
      <c r="A10" s="31">
        <v>8</v>
      </c>
      <c r="B10" s="32" t="str">
        <f>"李香福"</f>
        <v>李香福</v>
      </c>
      <c r="C10" s="32" t="s">
        <v>141</v>
      </c>
      <c r="D10" s="16" t="s">
        <v>149</v>
      </c>
      <c r="E10" s="16" t="s">
        <v>31</v>
      </c>
      <c r="F10" s="24"/>
      <c r="G10" s="24"/>
    </row>
    <row r="11" spans="1:7" ht="13.5">
      <c r="A11" s="31">
        <v>9</v>
      </c>
      <c r="B11" s="32" t="str">
        <f>"张志朋"</f>
        <v>张志朋</v>
      </c>
      <c r="C11" s="32" t="s">
        <v>141</v>
      </c>
      <c r="D11" s="16" t="s">
        <v>150</v>
      </c>
      <c r="E11" s="16" t="s">
        <v>31</v>
      </c>
      <c r="F11" s="24"/>
      <c r="G11" s="24"/>
    </row>
    <row r="12" spans="1:7" ht="13.5">
      <c r="A12" s="31">
        <v>10</v>
      </c>
      <c r="B12" s="10" t="str">
        <f>"王敏"</f>
        <v>王敏</v>
      </c>
      <c r="C12" s="10" t="s">
        <v>141</v>
      </c>
      <c r="D12" s="16" t="s">
        <v>151</v>
      </c>
      <c r="E12" s="16" t="s">
        <v>31</v>
      </c>
      <c r="F12" s="24"/>
      <c r="G12" s="24"/>
    </row>
    <row r="13" spans="1:7" ht="13.5">
      <c r="A13" s="31">
        <v>11</v>
      </c>
      <c r="B13" s="32" t="str">
        <f>"李君位"</f>
        <v>李君位</v>
      </c>
      <c r="C13" s="32" t="s">
        <v>141</v>
      </c>
      <c r="D13" s="16" t="s">
        <v>152</v>
      </c>
      <c r="E13" s="16" t="s">
        <v>31</v>
      </c>
      <c r="F13" s="24"/>
      <c r="G13" s="24"/>
    </row>
    <row r="14" spans="1:7" ht="13.5">
      <c r="A14" s="31">
        <v>12</v>
      </c>
      <c r="B14" s="32" t="str">
        <f>"李小丽"</f>
        <v>李小丽</v>
      </c>
      <c r="C14" s="32" t="s">
        <v>141</v>
      </c>
      <c r="D14" s="16" t="s">
        <v>153</v>
      </c>
      <c r="E14" s="16" t="s">
        <v>31</v>
      </c>
      <c r="F14" s="24"/>
      <c r="G14" s="24"/>
    </row>
    <row r="15" spans="1:7" ht="13.5">
      <c r="A15" s="31">
        <v>13</v>
      </c>
      <c r="B15" s="32" t="str">
        <f>"洪新蕊"</f>
        <v>洪新蕊</v>
      </c>
      <c r="C15" s="32" t="s">
        <v>141</v>
      </c>
      <c r="D15" s="16" t="s">
        <v>154</v>
      </c>
      <c r="E15" s="16" t="s">
        <v>31</v>
      </c>
      <c r="F15" s="24"/>
      <c r="G15" s="24"/>
    </row>
    <row r="16" spans="1:7" ht="13.5">
      <c r="A16" s="31">
        <v>14</v>
      </c>
      <c r="B16" s="32" t="str">
        <f>"杨英乔"</f>
        <v>杨英乔</v>
      </c>
      <c r="C16" s="32" t="s">
        <v>141</v>
      </c>
      <c r="D16" s="16" t="s">
        <v>155</v>
      </c>
      <c r="E16" s="16" t="s">
        <v>31</v>
      </c>
      <c r="F16" s="24"/>
      <c r="G16" s="24"/>
    </row>
    <row r="17" spans="1:7" ht="13.5">
      <c r="A17" s="31">
        <v>15</v>
      </c>
      <c r="B17" s="32" t="str">
        <f>"麦汝婷"</f>
        <v>麦汝婷</v>
      </c>
      <c r="C17" s="32" t="s">
        <v>141</v>
      </c>
      <c r="D17" s="16" t="s">
        <v>156</v>
      </c>
      <c r="E17" s="16" t="s">
        <v>31</v>
      </c>
      <c r="F17" s="24"/>
      <c r="G17" s="24"/>
    </row>
    <row r="18" spans="1:7" ht="13.5">
      <c r="A18" s="31">
        <v>16</v>
      </c>
      <c r="B18" s="32" t="str">
        <f>"林硕"</f>
        <v>林硕</v>
      </c>
      <c r="C18" s="32" t="s">
        <v>141</v>
      </c>
      <c r="D18" s="16" t="s">
        <v>157</v>
      </c>
      <c r="E18" s="16" t="s">
        <v>31</v>
      </c>
      <c r="F18" s="24"/>
      <c r="G18" s="24"/>
    </row>
    <row r="19" spans="1:7" ht="13.5">
      <c r="A19" s="31">
        <v>17</v>
      </c>
      <c r="B19" s="32" t="str">
        <f>"朱春虹"</f>
        <v>朱春虹</v>
      </c>
      <c r="C19" s="32" t="s">
        <v>141</v>
      </c>
      <c r="D19" s="16" t="s">
        <v>158</v>
      </c>
      <c r="E19" s="16" t="s">
        <v>31</v>
      </c>
      <c r="F19" s="24"/>
      <c r="G19" s="24"/>
    </row>
    <row r="20" spans="1:7" ht="13.5">
      <c r="A20" s="31">
        <v>18</v>
      </c>
      <c r="B20" s="32" t="str">
        <f>"蔡真"</f>
        <v>蔡真</v>
      </c>
      <c r="C20" s="32" t="s">
        <v>141</v>
      </c>
      <c r="D20" s="16" t="s">
        <v>159</v>
      </c>
      <c r="E20" s="16" t="s">
        <v>31</v>
      </c>
      <c r="F20" s="24"/>
      <c r="G20" s="24"/>
    </row>
    <row r="21" spans="1:7" ht="13.5">
      <c r="A21" s="31">
        <v>19</v>
      </c>
      <c r="B21" s="10" t="str">
        <f>"穆业峰"</f>
        <v>穆业峰</v>
      </c>
      <c r="C21" s="10" t="s">
        <v>141</v>
      </c>
      <c r="D21" s="16" t="s">
        <v>160</v>
      </c>
      <c r="E21" s="16" t="s">
        <v>31</v>
      </c>
      <c r="F21" s="24"/>
      <c r="G21" s="24"/>
    </row>
    <row r="22" spans="1:7" ht="13.5">
      <c r="A22" s="31">
        <v>20</v>
      </c>
      <c r="B22" s="32" t="str">
        <f>"蔡惠冰"</f>
        <v>蔡惠冰</v>
      </c>
      <c r="C22" s="32" t="s">
        <v>141</v>
      </c>
      <c r="D22" s="16" t="s">
        <v>161</v>
      </c>
      <c r="E22" s="16" t="s">
        <v>31</v>
      </c>
      <c r="F22" s="24"/>
      <c r="G22" s="24"/>
    </row>
    <row r="23" spans="1:7" ht="13.5">
      <c r="A23" s="31">
        <v>21</v>
      </c>
      <c r="B23" s="32" t="str">
        <f>"袁庭奇"</f>
        <v>袁庭奇</v>
      </c>
      <c r="C23" s="32" t="s">
        <v>141</v>
      </c>
      <c r="D23" s="16" t="s">
        <v>162</v>
      </c>
      <c r="E23" s="16" t="s">
        <v>31</v>
      </c>
      <c r="F23" s="24"/>
      <c r="G23" s="24"/>
    </row>
    <row r="24" spans="1:7" ht="13.5">
      <c r="A24" s="31">
        <v>22</v>
      </c>
      <c r="B24" s="32" t="str">
        <f>"冯梁炳"</f>
        <v>冯梁炳</v>
      </c>
      <c r="C24" s="32" t="s">
        <v>141</v>
      </c>
      <c r="D24" s="16" t="s">
        <v>163</v>
      </c>
      <c r="E24" s="16" t="s">
        <v>31</v>
      </c>
      <c r="F24" s="24"/>
      <c r="G24" s="24"/>
    </row>
    <row r="25" spans="1:7" ht="13.5">
      <c r="A25" s="31">
        <v>23</v>
      </c>
      <c r="B25" s="32" t="str">
        <f>"李三梅"</f>
        <v>李三梅</v>
      </c>
      <c r="C25" s="32" t="s">
        <v>141</v>
      </c>
      <c r="D25" s="16" t="s">
        <v>164</v>
      </c>
      <c r="E25" s="16" t="s">
        <v>31</v>
      </c>
      <c r="F25" s="24"/>
      <c r="G25" s="24"/>
    </row>
    <row r="26" spans="1:7" ht="13.5">
      <c r="A26" s="31">
        <v>24</v>
      </c>
      <c r="B26" s="32" t="str">
        <f>"吴春翠"</f>
        <v>吴春翠</v>
      </c>
      <c r="C26" s="32" t="s">
        <v>141</v>
      </c>
      <c r="D26" s="16" t="s">
        <v>165</v>
      </c>
      <c r="E26" s="16" t="s">
        <v>31</v>
      </c>
      <c r="F26" s="24"/>
      <c r="G26" s="24"/>
    </row>
    <row r="27" spans="1:7" ht="13.5">
      <c r="A27" s="31">
        <v>25</v>
      </c>
      <c r="B27" s="32" t="str">
        <f>"吴多佳"</f>
        <v>吴多佳</v>
      </c>
      <c r="C27" s="32" t="s">
        <v>141</v>
      </c>
      <c r="D27" s="16" t="s">
        <v>166</v>
      </c>
      <c r="E27" s="16" t="s">
        <v>31</v>
      </c>
      <c r="F27" s="24"/>
      <c r="G27" s="24"/>
    </row>
    <row r="28" spans="1:7" ht="13.5">
      <c r="A28" s="31">
        <v>26</v>
      </c>
      <c r="B28" s="32" t="str">
        <f>"陈金敏"</f>
        <v>陈金敏</v>
      </c>
      <c r="C28" s="32" t="s">
        <v>141</v>
      </c>
      <c r="D28" s="16" t="s">
        <v>167</v>
      </c>
      <c r="E28" s="16" t="s">
        <v>31</v>
      </c>
      <c r="F28" s="24"/>
      <c r="G28" s="24"/>
    </row>
    <row r="29" spans="1:7" ht="13.5">
      <c r="A29" s="31">
        <v>27</v>
      </c>
      <c r="B29" s="32" t="str">
        <f>"李翠竹"</f>
        <v>李翠竹</v>
      </c>
      <c r="C29" s="32" t="s">
        <v>141</v>
      </c>
      <c r="D29" s="16" t="s">
        <v>168</v>
      </c>
      <c r="E29" s="16" t="s">
        <v>31</v>
      </c>
      <c r="F29" s="24"/>
      <c r="G29" s="24"/>
    </row>
    <row r="30" spans="1:7" ht="13.5">
      <c r="A30" s="31">
        <v>28</v>
      </c>
      <c r="B30" s="10" t="str">
        <f>"李述忠"</f>
        <v>李述忠</v>
      </c>
      <c r="C30" s="10" t="s">
        <v>141</v>
      </c>
      <c r="D30" s="16" t="s">
        <v>169</v>
      </c>
      <c r="E30" s="16" t="s">
        <v>31</v>
      </c>
      <c r="F30" s="24"/>
      <c r="G30" s="24"/>
    </row>
    <row r="31" spans="1:7" ht="13.5">
      <c r="A31" s="31">
        <v>29</v>
      </c>
      <c r="B31" s="32" t="str">
        <f>"黄灵敏"</f>
        <v>黄灵敏</v>
      </c>
      <c r="C31" s="32" t="s">
        <v>141</v>
      </c>
      <c r="D31" s="16" t="s">
        <v>170</v>
      </c>
      <c r="E31" s="16" t="s">
        <v>31</v>
      </c>
      <c r="F31" s="24"/>
      <c r="G31" s="24"/>
    </row>
    <row r="32" spans="1:7" ht="13.5">
      <c r="A32" s="31">
        <v>30</v>
      </c>
      <c r="B32" s="32" t="str">
        <f>"陈来喜"</f>
        <v>陈来喜</v>
      </c>
      <c r="C32" s="32" t="s">
        <v>141</v>
      </c>
      <c r="D32" s="16" t="s">
        <v>171</v>
      </c>
      <c r="E32" s="16" t="s">
        <v>31</v>
      </c>
      <c r="F32" s="24"/>
      <c r="G32" s="24"/>
    </row>
    <row r="33" spans="1:7" ht="13.5">
      <c r="A33" s="31">
        <v>31</v>
      </c>
      <c r="B33" s="32" t="str">
        <f>"符家圆"</f>
        <v>符家圆</v>
      </c>
      <c r="C33" s="32" t="s">
        <v>141</v>
      </c>
      <c r="D33" s="16" t="s">
        <v>172</v>
      </c>
      <c r="E33" s="16" t="s">
        <v>31</v>
      </c>
      <c r="F33" s="24"/>
      <c r="G33" s="24"/>
    </row>
    <row r="34" spans="1:7" ht="13.5">
      <c r="A34" s="31">
        <v>32</v>
      </c>
      <c r="B34" s="10" t="str">
        <f>"黄乔恋"</f>
        <v>黄乔恋</v>
      </c>
      <c r="C34" s="10" t="s">
        <v>141</v>
      </c>
      <c r="D34" s="16" t="s">
        <v>173</v>
      </c>
      <c r="E34" s="16" t="s">
        <v>31</v>
      </c>
      <c r="F34" s="24"/>
      <c r="G34" s="24"/>
    </row>
    <row r="35" spans="1:7" ht="13.5">
      <c r="A35" s="31">
        <v>33</v>
      </c>
      <c r="B35" s="32" t="str">
        <f>"李丽香"</f>
        <v>李丽香</v>
      </c>
      <c r="C35" s="32" t="s">
        <v>141</v>
      </c>
      <c r="D35" s="16" t="s">
        <v>174</v>
      </c>
      <c r="E35" s="16" t="s">
        <v>31</v>
      </c>
      <c r="F35" s="24"/>
      <c r="G35" s="24"/>
    </row>
    <row r="36" spans="1:7" ht="13.5">
      <c r="A36" s="31">
        <v>34</v>
      </c>
      <c r="B36" s="32" t="str">
        <f>"杜晶晶"</f>
        <v>杜晶晶</v>
      </c>
      <c r="C36" s="32" t="s">
        <v>141</v>
      </c>
      <c r="D36" s="16" t="s">
        <v>175</v>
      </c>
      <c r="E36" s="16" t="s">
        <v>31</v>
      </c>
      <c r="F36" s="24"/>
      <c r="G36" s="24"/>
    </row>
    <row r="37" spans="1:7" ht="13.5">
      <c r="A37" s="31">
        <v>35</v>
      </c>
      <c r="B37" s="32" t="str">
        <f>"符家乐"</f>
        <v>符家乐</v>
      </c>
      <c r="C37" s="32" t="s">
        <v>141</v>
      </c>
      <c r="D37" s="16" t="s">
        <v>176</v>
      </c>
      <c r="E37" s="16" t="s">
        <v>31</v>
      </c>
      <c r="F37" s="24"/>
      <c r="G37" s="24"/>
    </row>
    <row r="38" spans="1:7" ht="13.5">
      <c r="A38" s="31">
        <v>36</v>
      </c>
      <c r="B38" s="32" t="str">
        <f>"邓小转"</f>
        <v>邓小转</v>
      </c>
      <c r="C38" s="32" t="s">
        <v>141</v>
      </c>
      <c r="D38" s="16" t="s">
        <v>177</v>
      </c>
      <c r="E38" s="16" t="s">
        <v>31</v>
      </c>
      <c r="F38" s="24"/>
      <c r="G38" s="24"/>
    </row>
    <row r="39" spans="1:7" ht="13.5">
      <c r="A39" s="31">
        <v>37</v>
      </c>
      <c r="B39" s="32" t="str">
        <f>"陈翠红"</f>
        <v>陈翠红</v>
      </c>
      <c r="C39" s="32" t="s">
        <v>141</v>
      </c>
      <c r="D39" s="16" t="s">
        <v>178</v>
      </c>
      <c r="E39" s="16" t="s">
        <v>31</v>
      </c>
      <c r="F39" s="24"/>
      <c r="G39" s="24"/>
    </row>
  </sheetData>
  <sheetProtection/>
  <mergeCells count="1">
    <mergeCell ref="A1:G1"/>
  </mergeCells>
  <printOptions/>
  <pageMargins left="0.25" right="0.25" top="0.75" bottom="0.75" header="0.2986111111111111" footer="0.298611111111111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00"/>
  <sheetViews>
    <sheetView zoomScaleSheetLayoutView="100" workbookViewId="0" topLeftCell="A1">
      <selection activeCell="I13" sqref="I13"/>
    </sheetView>
  </sheetViews>
  <sheetFormatPr defaultColWidth="8.8515625" defaultRowHeight="15"/>
  <cols>
    <col min="1" max="1" width="6.57421875" style="0" customWidth="1"/>
    <col min="2" max="2" width="10.8515625" style="0" customWidth="1"/>
    <col min="3" max="3" width="15.57421875" style="0" customWidth="1"/>
    <col min="4" max="4" width="12.00390625" style="0" customWidth="1"/>
    <col min="5" max="5" width="9.28125" style="11" customWidth="1"/>
    <col min="6" max="6" width="6.57421875" style="0" customWidth="1"/>
    <col min="7" max="7" width="25.421875" style="0" customWidth="1"/>
  </cols>
  <sheetData>
    <row r="1" spans="1:7" ht="28.5" customHeight="1">
      <c r="A1" s="12" t="s">
        <v>179</v>
      </c>
      <c r="B1" s="13"/>
      <c r="C1" s="13"/>
      <c r="D1" s="13"/>
      <c r="E1" s="13"/>
      <c r="F1" s="13"/>
      <c r="G1" s="13"/>
    </row>
    <row r="2" spans="1:7" ht="13.5">
      <c r="A2" s="14" t="s">
        <v>1</v>
      </c>
      <c r="B2" s="15" t="s">
        <v>2</v>
      </c>
      <c r="C2" s="15" t="s">
        <v>3</v>
      </c>
      <c r="D2" s="15" t="s">
        <v>4</v>
      </c>
      <c r="E2" s="15" t="s">
        <v>5</v>
      </c>
      <c r="F2" s="15" t="s">
        <v>6</v>
      </c>
      <c r="G2" s="15" t="s">
        <v>7</v>
      </c>
    </row>
    <row r="3" spans="1:7" ht="13.5">
      <c r="A3" s="16">
        <v>1</v>
      </c>
      <c r="B3" s="17" t="str">
        <f>"何吉花"</f>
        <v>何吉花</v>
      </c>
      <c r="C3" s="17" t="s">
        <v>180</v>
      </c>
      <c r="D3" s="18" t="s">
        <v>181</v>
      </c>
      <c r="E3" s="16">
        <v>100</v>
      </c>
      <c r="F3" s="16">
        <v>1</v>
      </c>
      <c r="G3" s="16" t="s">
        <v>10</v>
      </c>
    </row>
    <row r="4" spans="1:7" ht="13.5">
      <c r="A4" s="16">
        <v>2</v>
      </c>
      <c r="B4" s="17" t="str">
        <f>"韦让灵"</f>
        <v>韦让灵</v>
      </c>
      <c r="C4" s="17" t="s">
        <v>180</v>
      </c>
      <c r="D4" s="18" t="s">
        <v>182</v>
      </c>
      <c r="E4" s="16">
        <v>100</v>
      </c>
      <c r="F4" s="16">
        <v>2</v>
      </c>
      <c r="G4" s="16" t="s">
        <v>10</v>
      </c>
    </row>
    <row r="5" spans="1:7" ht="13.5">
      <c r="A5" s="16">
        <v>3</v>
      </c>
      <c r="B5" s="17" t="str">
        <f>"潘文"</f>
        <v>潘文</v>
      </c>
      <c r="C5" s="17" t="s">
        <v>180</v>
      </c>
      <c r="D5" s="18" t="s">
        <v>183</v>
      </c>
      <c r="E5" s="16">
        <v>98</v>
      </c>
      <c r="F5" s="16">
        <v>3</v>
      </c>
      <c r="G5" s="16" t="s">
        <v>10</v>
      </c>
    </row>
    <row r="6" spans="1:7" ht="13.5">
      <c r="A6" s="19">
        <v>4</v>
      </c>
      <c r="B6" s="20" t="str">
        <f>"廖业婷"</f>
        <v>廖业婷</v>
      </c>
      <c r="C6" s="20" t="s">
        <v>180</v>
      </c>
      <c r="D6" s="21" t="s">
        <v>184</v>
      </c>
      <c r="E6" s="19">
        <v>94</v>
      </c>
      <c r="F6" s="19">
        <v>4</v>
      </c>
      <c r="G6" s="19"/>
    </row>
    <row r="7" spans="1:7" ht="13.5">
      <c r="A7" s="19">
        <v>5</v>
      </c>
      <c r="B7" s="20" t="str">
        <f>"翁时岛"</f>
        <v>翁时岛</v>
      </c>
      <c r="C7" s="20" t="s">
        <v>180</v>
      </c>
      <c r="D7" s="21" t="s">
        <v>185</v>
      </c>
      <c r="E7" s="19">
        <v>92</v>
      </c>
      <c r="F7" s="19">
        <v>5</v>
      </c>
      <c r="G7" s="19"/>
    </row>
    <row r="8" spans="1:7" ht="13.5">
      <c r="A8" s="19">
        <v>6</v>
      </c>
      <c r="B8" s="20" t="str">
        <f>"纪珊珊"</f>
        <v>纪珊珊</v>
      </c>
      <c r="C8" s="20" t="s">
        <v>180</v>
      </c>
      <c r="D8" s="21" t="s">
        <v>186</v>
      </c>
      <c r="E8" s="19">
        <v>87</v>
      </c>
      <c r="F8" s="19">
        <v>6</v>
      </c>
      <c r="G8" s="19"/>
    </row>
    <row r="9" spans="1:7" ht="13.5">
      <c r="A9" s="19">
        <v>7</v>
      </c>
      <c r="B9" s="20" t="str">
        <f>"吴春晓"</f>
        <v>吴春晓</v>
      </c>
      <c r="C9" s="20" t="s">
        <v>180</v>
      </c>
      <c r="D9" s="21" t="s">
        <v>187</v>
      </c>
      <c r="E9" s="19">
        <v>87</v>
      </c>
      <c r="F9" s="19">
        <v>7</v>
      </c>
      <c r="G9" s="19"/>
    </row>
    <row r="10" spans="1:7" ht="13.5">
      <c r="A10" s="19">
        <v>8</v>
      </c>
      <c r="B10" s="22" t="str">
        <f>"赵崇权"</f>
        <v>赵崇权</v>
      </c>
      <c r="C10" s="20" t="s">
        <v>180</v>
      </c>
      <c r="D10" s="21" t="s">
        <v>188</v>
      </c>
      <c r="E10" s="19">
        <v>83</v>
      </c>
      <c r="F10" s="19">
        <v>8</v>
      </c>
      <c r="G10" s="23"/>
    </row>
    <row r="11" spans="1:7" ht="13.5">
      <c r="A11" s="16">
        <v>9</v>
      </c>
      <c r="B11" s="17" t="str">
        <f>"刘成新"</f>
        <v>刘成新</v>
      </c>
      <c r="C11" s="17" t="s">
        <v>180</v>
      </c>
      <c r="D11" s="18" t="s">
        <v>189</v>
      </c>
      <c r="E11" s="16">
        <v>77</v>
      </c>
      <c r="F11" s="16">
        <v>9</v>
      </c>
      <c r="G11" s="24"/>
    </row>
    <row r="12" spans="1:7" ht="13.5">
      <c r="A12" s="16">
        <v>10</v>
      </c>
      <c r="B12" s="17" t="str">
        <f>"陈叶玲"</f>
        <v>陈叶玲</v>
      </c>
      <c r="C12" s="17" t="s">
        <v>180</v>
      </c>
      <c r="D12" s="18" t="s">
        <v>190</v>
      </c>
      <c r="E12" s="16">
        <v>71</v>
      </c>
      <c r="F12" s="16">
        <v>10</v>
      </c>
      <c r="G12" s="24"/>
    </row>
    <row r="13" spans="1:7" ht="13.5">
      <c r="A13" s="16">
        <v>11</v>
      </c>
      <c r="B13" s="17" t="str">
        <f>"陈志霞"</f>
        <v>陈志霞</v>
      </c>
      <c r="C13" s="17" t="s">
        <v>180</v>
      </c>
      <c r="D13" s="18" t="s">
        <v>191</v>
      </c>
      <c r="E13" s="16">
        <v>69</v>
      </c>
      <c r="F13" s="16">
        <v>11</v>
      </c>
      <c r="G13" s="24"/>
    </row>
    <row r="14" spans="1:7" ht="13.5">
      <c r="A14" s="16">
        <v>12</v>
      </c>
      <c r="B14" s="17" t="str">
        <f>"黄柳灵"</f>
        <v>黄柳灵</v>
      </c>
      <c r="C14" s="17" t="s">
        <v>180</v>
      </c>
      <c r="D14" s="18" t="s">
        <v>192</v>
      </c>
      <c r="E14" s="16">
        <v>61</v>
      </c>
      <c r="F14" s="16">
        <v>12</v>
      </c>
      <c r="G14" s="24"/>
    </row>
    <row r="15" spans="1:7" ht="13.5">
      <c r="A15" s="16">
        <v>13</v>
      </c>
      <c r="B15" s="17" t="str">
        <f>"王海瑜"</f>
        <v>王海瑜</v>
      </c>
      <c r="C15" s="17" t="s">
        <v>180</v>
      </c>
      <c r="D15" s="18" t="s">
        <v>193</v>
      </c>
      <c r="E15" s="16">
        <v>57</v>
      </c>
      <c r="F15" s="16">
        <v>13</v>
      </c>
      <c r="G15" s="24"/>
    </row>
    <row r="16" spans="1:7" ht="13.5">
      <c r="A16" s="16">
        <v>14</v>
      </c>
      <c r="B16" s="17" t="str">
        <f>"何玉妹"</f>
        <v>何玉妹</v>
      </c>
      <c r="C16" s="17" t="s">
        <v>180</v>
      </c>
      <c r="D16" s="18" t="s">
        <v>194</v>
      </c>
      <c r="E16" s="16">
        <v>38</v>
      </c>
      <c r="F16" s="16">
        <v>14</v>
      </c>
      <c r="G16" s="24"/>
    </row>
    <row r="17" spans="1:7" ht="13.5">
      <c r="A17" s="16">
        <v>15</v>
      </c>
      <c r="B17" s="17" t="str">
        <f>"英金敏"</f>
        <v>英金敏</v>
      </c>
      <c r="C17" s="17" t="s">
        <v>180</v>
      </c>
      <c r="D17" s="18" t="s">
        <v>195</v>
      </c>
      <c r="E17" s="16" t="s">
        <v>31</v>
      </c>
      <c r="F17" s="24"/>
      <c r="G17" s="24"/>
    </row>
    <row r="18" spans="1:7" ht="13.5">
      <c r="A18" s="16">
        <v>16</v>
      </c>
      <c r="B18" s="17" t="str">
        <f>"刘菁颖"</f>
        <v>刘菁颖</v>
      </c>
      <c r="C18" s="17" t="s">
        <v>180</v>
      </c>
      <c r="D18" s="18" t="s">
        <v>196</v>
      </c>
      <c r="E18" s="16" t="s">
        <v>31</v>
      </c>
      <c r="F18" s="24"/>
      <c r="G18" s="24"/>
    </row>
    <row r="19" spans="1:7" ht="13.5">
      <c r="A19" s="16">
        <v>17</v>
      </c>
      <c r="B19" s="17" t="str">
        <f>"陈文云"</f>
        <v>陈文云</v>
      </c>
      <c r="C19" s="17" t="s">
        <v>180</v>
      </c>
      <c r="D19" s="18" t="s">
        <v>197</v>
      </c>
      <c r="E19" s="16" t="s">
        <v>31</v>
      </c>
      <c r="F19" s="24"/>
      <c r="G19" s="24"/>
    </row>
    <row r="20" spans="1:7" ht="13.5">
      <c r="A20" s="16">
        <v>18</v>
      </c>
      <c r="B20" s="17" t="str">
        <f>"谭金燕"</f>
        <v>谭金燕</v>
      </c>
      <c r="C20" s="17" t="s">
        <v>180</v>
      </c>
      <c r="D20" s="18" t="s">
        <v>198</v>
      </c>
      <c r="E20" s="16" t="s">
        <v>31</v>
      </c>
      <c r="F20" s="24"/>
      <c r="G20" s="24"/>
    </row>
    <row r="21" spans="1:7" ht="13.5">
      <c r="A21" s="16">
        <v>19</v>
      </c>
      <c r="B21" s="17" t="str">
        <f>"柳林"</f>
        <v>柳林</v>
      </c>
      <c r="C21" s="17" t="s">
        <v>180</v>
      </c>
      <c r="D21" s="18" t="s">
        <v>199</v>
      </c>
      <c r="E21" s="16" t="s">
        <v>31</v>
      </c>
      <c r="F21" s="24"/>
      <c r="G21" s="24"/>
    </row>
    <row r="22" spans="1:7" ht="13.5">
      <c r="A22" s="16">
        <v>20</v>
      </c>
      <c r="B22" s="17" t="str">
        <f>"郑世伟"</f>
        <v>郑世伟</v>
      </c>
      <c r="C22" s="17" t="s">
        <v>180</v>
      </c>
      <c r="D22" s="18" t="s">
        <v>200</v>
      </c>
      <c r="E22" s="16" t="s">
        <v>31</v>
      </c>
      <c r="F22" s="24"/>
      <c r="G22" s="24"/>
    </row>
    <row r="23" spans="1:7" ht="13.5">
      <c r="A23" s="16">
        <v>21</v>
      </c>
      <c r="B23" s="17" t="str">
        <f>"邢虹艳"</f>
        <v>邢虹艳</v>
      </c>
      <c r="C23" s="17" t="s">
        <v>180</v>
      </c>
      <c r="D23" s="18" t="s">
        <v>201</v>
      </c>
      <c r="E23" s="16" t="s">
        <v>31</v>
      </c>
      <c r="F23" s="24"/>
      <c r="G23" s="24"/>
    </row>
    <row r="24" spans="1:7" ht="13.5">
      <c r="A24" s="16">
        <v>22</v>
      </c>
      <c r="B24" s="17" t="str">
        <f>"吴海花"</f>
        <v>吴海花</v>
      </c>
      <c r="C24" s="17" t="s">
        <v>180</v>
      </c>
      <c r="D24" s="18" t="s">
        <v>202</v>
      </c>
      <c r="E24" s="16" t="s">
        <v>31</v>
      </c>
      <c r="F24" s="24"/>
      <c r="G24" s="24"/>
    </row>
    <row r="25" spans="1:7" ht="13.5">
      <c r="A25" s="16">
        <v>23</v>
      </c>
      <c r="B25" s="17" t="str">
        <f>"钟惠"</f>
        <v>钟惠</v>
      </c>
      <c r="C25" s="17" t="s">
        <v>180</v>
      </c>
      <c r="D25" s="18" t="s">
        <v>203</v>
      </c>
      <c r="E25" s="16" t="s">
        <v>31</v>
      </c>
      <c r="F25" s="24"/>
      <c r="G25" s="24"/>
    </row>
    <row r="26" spans="1:7" ht="13.5">
      <c r="A26" s="16">
        <v>24</v>
      </c>
      <c r="B26" s="17" t="str">
        <f>"苏春月"</f>
        <v>苏春月</v>
      </c>
      <c r="C26" s="17" t="s">
        <v>180</v>
      </c>
      <c r="D26" s="18" t="s">
        <v>204</v>
      </c>
      <c r="E26" s="16" t="s">
        <v>31</v>
      </c>
      <c r="F26" s="24"/>
      <c r="G26" s="24"/>
    </row>
    <row r="27" spans="1:7" ht="13.5">
      <c r="A27" s="16">
        <v>25</v>
      </c>
      <c r="B27" s="17" t="str">
        <f>"戴俊华"</f>
        <v>戴俊华</v>
      </c>
      <c r="C27" s="17" t="s">
        <v>180</v>
      </c>
      <c r="D27" s="18" t="s">
        <v>205</v>
      </c>
      <c r="E27" s="16" t="s">
        <v>31</v>
      </c>
      <c r="F27" s="24"/>
      <c r="G27" s="24"/>
    </row>
    <row r="28" spans="1:7" ht="13.5">
      <c r="A28" s="16">
        <v>26</v>
      </c>
      <c r="B28" s="17" t="str">
        <f>"何桂玉"</f>
        <v>何桂玉</v>
      </c>
      <c r="C28" s="17" t="s">
        <v>180</v>
      </c>
      <c r="D28" s="18" t="s">
        <v>206</v>
      </c>
      <c r="E28" s="16" t="s">
        <v>31</v>
      </c>
      <c r="F28" s="24"/>
      <c r="G28" s="24"/>
    </row>
    <row r="29" spans="1:7" ht="13.5">
      <c r="A29" s="16">
        <v>27</v>
      </c>
      <c r="B29" s="17" t="str">
        <f>"吴周少"</f>
        <v>吴周少</v>
      </c>
      <c r="C29" s="17" t="s">
        <v>180</v>
      </c>
      <c r="D29" s="18" t="s">
        <v>207</v>
      </c>
      <c r="E29" s="16" t="s">
        <v>31</v>
      </c>
      <c r="F29" s="24"/>
      <c r="G29" s="24"/>
    </row>
    <row r="30" spans="1:7" ht="13.5">
      <c r="A30" s="16">
        <v>28</v>
      </c>
      <c r="B30" s="17" t="str">
        <f>"秦燕怀"</f>
        <v>秦燕怀</v>
      </c>
      <c r="C30" s="17" t="s">
        <v>180</v>
      </c>
      <c r="D30" s="18" t="s">
        <v>208</v>
      </c>
      <c r="E30" s="16" t="s">
        <v>31</v>
      </c>
      <c r="F30" s="24"/>
      <c r="G30" s="24"/>
    </row>
    <row r="31" spans="1:7" ht="13.5">
      <c r="A31" s="16">
        <v>29</v>
      </c>
      <c r="B31" s="17" t="str">
        <f>"岑举芳"</f>
        <v>岑举芳</v>
      </c>
      <c r="C31" s="17" t="s">
        <v>180</v>
      </c>
      <c r="D31" s="18" t="s">
        <v>209</v>
      </c>
      <c r="E31" s="16" t="s">
        <v>31</v>
      </c>
      <c r="F31" s="24"/>
      <c r="G31" s="24"/>
    </row>
    <row r="32" spans="1:7" ht="13.5">
      <c r="A32" s="16">
        <v>30</v>
      </c>
      <c r="B32" s="17" t="str">
        <f>"王燕诗"</f>
        <v>王燕诗</v>
      </c>
      <c r="C32" s="17" t="s">
        <v>180</v>
      </c>
      <c r="D32" s="18" t="s">
        <v>210</v>
      </c>
      <c r="E32" s="16" t="s">
        <v>31</v>
      </c>
      <c r="F32" s="24"/>
      <c r="G32" s="24"/>
    </row>
    <row r="33" spans="1:7" ht="13.5">
      <c r="A33" s="16">
        <v>31</v>
      </c>
      <c r="B33" s="17" t="str">
        <f>"祁曼雅"</f>
        <v>祁曼雅</v>
      </c>
      <c r="C33" s="17" t="s">
        <v>180</v>
      </c>
      <c r="D33" s="18" t="s">
        <v>211</v>
      </c>
      <c r="E33" s="16" t="s">
        <v>31</v>
      </c>
      <c r="F33" s="24"/>
      <c r="G33" s="24"/>
    </row>
    <row r="34" spans="1:7" ht="13.5">
      <c r="A34" s="16">
        <v>32</v>
      </c>
      <c r="B34" s="17" t="str">
        <f>"王雪玉"</f>
        <v>王雪玉</v>
      </c>
      <c r="C34" s="17" t="s">
        <v>180</v>
      </c>
      <c r="D34" s="18" t="s">
        <v>212</v>
      </c>
      <c r="E34" s="16" t="s">
        <v>31</v>
      </c>
      <c r="F34" s="24"/>
      <c r="G34" s="24"/>
    </row>
    <row r="35" spans="1:7" ht="13.5">
      <c r="A35" s="16">
        <v>33</v>
      </c>
      <c r="B35" s="17" t="str">
        <f>"符春泥"</f>
        <v>符春泥</v>
      </c>
      <c r="C35" s="17" t="s">
        <v>180</v>
      </c>
      <c r="D35" s="18" t="s">
        <v>213</v>
      </c>
      <c r="E35" s="16" t="s">
        <v>31</v>
      </c>
      <c r="F35" s="24"/>
      <c r="G35" s="24"/>
    </row>
    <row r="36" spans="1:7" ht="13.5">
      <c r="A36" s="16">
        <v>34</v>
      </c>
      <c r="B36" s="17" t="str">
        <f>"张东蕊"</f>
        <v>张东蕊</v>
      </c>
      <c r="C36" s="17" t="s">
        <v>180</v>
      </c>
      <c r="D36" s="18" t="s">
        <v>214</v>
      </c>
      <c r="E36" s="16" t="s">
        <v>31</v>
      </c>
      <c r="F36" s="24"/>
      <c r="G36" s="24"/>
    </row>
    <row r="37" spans="1:7" ht="13.5">
      <c r="A37" s="16">
        <v>35</v>
      </c>
      <c r="B37" s="17" t="str">
        <f>"钟玄英"</f>
        <v>钟玄英</v>
      </c>
      <c r="C37" s="17" t="s">
        <v>180</v>
      </c>
      <c r="D37" s="18" t="s">
        <v>215</v>
      </c>
      <c r="E37" s="16" t="s">
        <v>31</v>
      </c>
      <c r="F37" s="24"/>
      <c r="G37" s="24"/>
    </row>
    <row r="38" spans="1:7" ht="13.5">
      <c r="A38" s="16">
        <v>36</v>
      </c>
      <c r="B38" s="17" t="str">
        <f>"扈雅宁"</f>
        <v>扈雅宁</v>
      </c>
      <c r="C38" s="17" t="s">
        <v>180</v>
      </c>
      <c r="D38" s="18" t="s">
        <v>216</v>
      </c>
      <c r="E38" s="16" t="s">
        <v>31</v>
      </c>
      <c r="F38" s="24"/>
      <c r="G38" s="24"/>
    </row>
    <row r="39" spans="1:7" ht="13.5">
      <c r="A39" s="16">
        <v>37</v>
      </c>
      <c r="B39" s="17" t="str">
        <f>"符龙衣"</f>
        <v>符龙衣</v>
      </c>
      <c r="C39" s="17" t="s">
        <v>180</v>
      </c>
      <c r="D39" s="18" t="s">
        <v>217</v>
      </c>
      <c r="E39" s="16" t="s">
        <v>31</v>
      </c>
      <c r="F39" s="24"/>
      <c r="G39" s="24"/>
    </row>
    <row r="40" spans="1:7" ht="13.5">
      <c r="A40" s="16">
        <v>38</v>
      </c>
      <c r="B40" s="17" t="str">
        <f>"郑叶"</f>
        <v>郑叶</v>
      </c>
      <c r="C40" s="17" t="s">
        <v>180</v>
      </c>
      <c r="D40" s="18" t="s">
        <v>218</v>
      </c>
      <c r="E40" s="16" t="s">
        <v>31</v>
      </c>
      <c r="F40" s="24"/>
      <c r="G40" s="24"/>
    </row>
    <row r="41" spans="1:7" ht="13.5">
      <c r="A41" s="16">
        <v>39</v>
      </c>
      <c r="B41" s="17" t="str">
        <f>"邱婵"</f>
        <v>邱婵</v>
      </c>
      <c r="C41" s="17" t="s">
        <v>180</v>
      </c>
      <c r="D41" s="18" t="s">
        <v>219</v>
      </c>
      <c r="E41" s="16" t="s">
        <v>31</v>
      </c>
      <c r="F41" s="24"/>
      <c r="G41" s="24"/>
    </row>
    <row r="42" spans="1:7" ht="13.5">
      <c r="A42" s="16">
        <v>40</v>
      </c>
      <c r="B42" s="17" t="str">
        <f>"王小燕"</f>
        <v>王小燕</v>
      </c>
      <c r="C42" s="17" t="s">
        <v>180</v>
      </c>
      <c r="D42" s="18" t="s">
        <v>220</v>
      </c>
      <c r="E42" s="16" t="s">
        <v>31</v>
      </c>
      <c r="F42" s="24"/>
      <c r="G42" s="24"/>
    </row>
    <row r="43" spans="1:7" ht="13.5">
      <c r="A43" s="16">
        <v>41</v>
      </c>
      <c r="B43" s="17" t="str">
        <f>"陈梁玉"</f>
        <v>陈梁玉</v>
      </c>
      <c r="C43" s="17" t="s">
        <v>180</v>
      </c>
      <c r="D43" s="18" t="s">
        <v>221</v>
      </c>
      <c r="E43" s="16" t="s">
        <v>31</v>
      </c>
      <c r="F43" s="24"/>
      <c r="G43" s="24"/>
    </row>
    <row r="44" spans="1:7" ht="13.5">
      <c r="A44" s="16">
        <v>42</v>
      </c>
      <c r="B44" s="17" t="str">
        <f>"罗盛转"</f>
        <v>罗盛转</v>
      </c>
      <c r="C44" s="17" t="s">
        <v>180</v>
      </c>
      <c r="D44" s="18" t="s">
        <v>222</v>
      </c>
      <c r="E44" s="16" t="s">
        <v>31</v>
      </c>
      <c r="F44" s="24"/>
      <c r="G44" s="24"/>
    </row>
    <row r="45" spans="1:7" ht="13.5">
      <c r="A45" s="16">
        <v>43</v>
      </c>
      <c r="B45" s="17" t="str">
        <f>"何振柳"</f>
        <v>何振柳</v>
      </c>
      <c r="C45" s="17" t="s">
        <v>180</v>
      </c>
      <c r="D45" s="18" t="s">
        <v>223</v>
      </c>
      <c r="E45" s="16" t="s">
        <v>31</v>
      </c>
      <c r="F45" s="24"/>
      <c r="G45" s="24"/>
    </row>
    <row r="46" spans="1:7" ht="13.5">
      <c r="A46" s="16">
        <v>44</v>
      </c>
      <c r="B46" s="17" t="str">
        <f>"文亚倩"</f>
        <v>文亚倩</v>
      </c>
      <c r="C46" s="17" t="s">
        <v>180</v>
      </c>
      <c r="D46" s="18" t="s">
        <v>224</v>
      </c>
      <c r="E46" s="16" t="s">
        <v>31</v>
      </c>
      <c r="F46" s="24"/>
      <c r="G46" s="24"/>
    </row>
    <row r="47" spans="1:7" ht="13.5">
      <c r="A47" s="16">
        <v>45</v>
      </c>
      <c r="B47" s="17" t="str">
        <f>"陈林婧"</f>
        <v>陈林婧</v>
      </c>
      <c r="C47" s="17" t="s">
        <v>180</v>
      </c>
      <c r="D47" s="18" t="s">
        <v>225</v>
      </c>
      <c r="E47" s="16" t="s">
        <v>31</v>
      </c>
      <c r="F47" s="24"/>
      <c r="G47" s="24"/>
    </row>
    <row r="48" spans="1:7" ht="13.5">
      <c r="A48" s="16">
        <v>46</v>
      </c>
      <c r="B48" s="17" t="str">
        <f>"黄华依"</f>
        <v>黄华依</v>
      </c>
      <c r="C48" s="17" t="s">
        <v>180</v>
      </c>
      <c r="D48" s="18" t="s">
        <v>226</v>
      </c>
      <c r="E48" s="16" t="s">
        <v>31</v>
      </c>
      <c r="F48" s="24"/>
      <c r="G48" s="24"/>
    </row>
    <row r="49" spans="1:7" ht="13.5">
      <c r="A49" s="16">
        <v>47</v>
      </c>
      <c r="B49" s="17" t="str">
        <f>"羊小玲"</f>
        <v>羊小玲</v>
      </c>
      <c r="C49" s="17" t="s">
        <v>180</v>
      </c>
      <c r="D49" s="18" t="s">
        <v>227</v>
      </c>
      <c r="E49" s="16" t="s">
        <v>31</v>
      </c>
      <c r="F49" s="24"/>
      <c r="G49" s="24"/>
    </row>
    <row r="50" spans="1:7" ht="13.5">
      <c r="A50" s="16">
        <v>48</v>
      </c>
      <c r="B50" s="17" t="str">
        <f>"董为丽"</f>
        <v>董为丽</v>
      </c>
      <c r="C50" s="17" t="s">
        <v>180</v>
      </c>
      <c r="D50" s="18" t="s">
        <v>228</v>
      </c>
      <c r="E50" s="16" t="s">
        <v>31</v>
      </c>
      <c r="F50" s="24"/>
      <c r="G50" s="24"/>
    </row>
    <row r="51" spans="1:7" ht="13.5">
      <c r="A51" s="16">
        <v>49</v>
      </c>
      <c r="B51" s="17" t="str">
        <f>"苏雯"</f>
        <v>苏雯</v>
      </c>
      <c r="C51" s="17" t="s">
        <v>180</v>
      </c>
      <c r="D51" s="18" t="s">
        <v>229</v>
      </c>
      <c r="E51" s="16" t="s">
        <v>31</v>
      </c>
      <c r="F51" s="24"/>
      <c r="G51" s="24"/>
    </row>
    <row r="52" spans="1:7" ht="13.5">
      <c r="A52" s="16">
        <v>50</v>
      </c>
      <c r="B52" s="17" t="str">
        <f>"周炳丹"</f>
        <v>周炳丹</v>
      </c>
      <c r="C52" s="17" t="s">
        <v>180</v>
      </c>
      <c r="D52" s="18" t="s">
        <v>230</v>
      </c>
      <c r="E52" s="16" t="s">
        <v>31</v>
      </c>
      <c r="F52" s="24"/>
      <c r="G52" s="24"/>
    </row>
    <row r="53" spans="1:7" ht="13.5">
      <c r="A53" s="16">
        <v>51</v>
      </c>
      <c r="B53" s="17" t="str">
        <f>"林蓓"</f>
        <v>林蓓</v>
      </c>
      <c r="C53" s="17" t="s">
        <v>180</v>
      </c>
      <c r="D53" s="18" t="s">
        <v>231</v>
      </c>
      <c r="E53" s="16" t="s">
        <v>31</v>
      </c>
      <c r="F53" s="24"/>
      <c r="G53" s="24"/>
    </row>
    <row r="54" spans="1:7" ht="13.5">
      <c r="A54" s="16">
        <v>52</v>
      </c>
      <c r="B54" s="17" t="str">
        <f>"吴品玲"</f>
        <v>吴品玲</v>
      </c>
      <c r="C54" s="17" t="s">
        <v>180</v>
      </c>
      <c r="D54" s="18" t="s">
        <v>232</v>
      </c>
      <c r="E54" s="16" t="s">
        <v>31</v>
      </c>
      <c r="F54" s="24"/>
      <c r="G54" s="24"/>
    </row>
    <row r="55" spans="1:7" ht="13.5">
      <c r="A55" s="16">
        <v>53</v>
      </c>
      <c r="B55" s="17" t="str">
        <f>"余映徵"</f>
        <v>余映徵</v>
      </c>
      <c r="C55" s="17" t="s">
        <v>180</v>
      </c>
      <c r="D55" s="18" t="s">
        <v>233</v>
      </c>
      <c r="E55" s="16" t="s">
        <v>31</v>
      </c>
      <c r="F55" s="24"/>
      <c r="G55" s="24"/>
    </row>
    <row r="56" spans="1:7" ht="13.5">
      <c r="A56" s="16">
        <v>54</v>
      </c>
      <c r="B56" s="17" t="str">
        <f>"谢鸿昌"</f>
        <v>谢鸿昌</v>
      </c>
      <c r="C56" s="17" t="s">
        <v>180</v>
      </c>
      <c r="D56" s="18" t="s">
        <v>234</v>
      </c>
      <c r="E56" s="16" t="s">
        <v>31</v>
      </c>
      <c r="F56" s="24"/>
      <c r="G56" s="24"/>
    </row>
    <row r="57" spans="1:7" ht="13.5">
      <c r="A57" s="16">
        <v>55</v>
      </c>
      <c r="B57" s="17" t="str">
        <f>"王善妃"</f>
        <v>王善妃</v>
      </c>
      <c r="C57" s="17" t="s">
        <v>180</v>
      </c>
      <c r="D57" s="18" t="s">
        <v>235</v>
      </c>
      <c r="E57" s="16" t="s">
        <v>31</v>
      </c>
      <c r="F57" s="24"/>
      <c r="G57" s="24"/>
    </row>
    <row r="58" spans="1:7" ht="13.5">
      <c r="A58" s="16">
        <v>56</v>
      </c>
      <c r="B58" s="17" t="str">
        <f>"陈宏娜"</f>
        <v>陈宏娜</v>
      </c>
      <c r="C58" s="17" t="s">
        <v>180</v>
      </c>
      <c r="D58" s="18" t="s">
        <v>236</v>
      </c>
      <c r="E58" s="16" t="s">
        <v>31</v>
      </c>
      <c r="F58" s="24"/>
      <c r="G58" s="24"/>
    </row>
    <row r="59" spans="1:7" ht="13.5">
      <c r="A59" s="16">
        <v>57</v>
      </c>
      <c r="B59" s="17" t="str">
        <f>"何丽鸾"</f>
        <v>何丽鸾</v>
      </c>
      <c r="C59" s="17" t="s">
        <v>180</v>
      </c>
      <c r="D59" s="18" t="s">
        <v>237</v>
      </c>
      <c r="E59" s="16" t="s">
        <v>31</v>
      </c>
      <c r="F59" s="24"/>
      <c r="G59" s="24"/>
    </row>
    <row r="60" spans="1:7" ht="13.5">
      <c r="A60" s="16">
        <v>58</v>
      </c>
      <c r="B60" s="17" t="str">
        <f>"王小香"</f>
        <v>王小香</v>
      </c>
      <c r="C60" s="17" t="s">
        <v>180</v>
      </c>
      <c r="D60" s="18" t="s">
        <v>238</v>
      </c>
      <c r="E60" s="16" t="s">
        <v>31</v>
      </c>
      <c r="F60" s="24"/>
      <c r="G60" s="24"/>
    </row>
    <row r="61" spans="1:7" ht="13.5">
      <c r="A61" s="16">
        <v>59</v>
      </c>
      <c r="B61" s="17" t="str">
        <f>"李琼虹"</f>
        <v>李琼虹</v>
      </c>
      <c r="C61" s="17" t="s">
        <v>180</v>
      </c>
      <c r="D61" s="18" t="s">
        <v>239</v>
      </c>
      <c r="E61" s="16" t="s">
        <v>31</v>
      </c>
      <c r="F61" s="24"/>
      <c r="G61" s="24"/>
    </row>
    <row r="62" spans="1:7" ht="13.5">
      <c r="A62" s="16">
        <v>60</v>
      </c>
      <c r="B62" s="17" t="str">
        <f>"顾红"</f>
        <v>顾红</v>
      </c>
      <c r="C62" s="17" t="s">
        <v>180</v>
      </c>
      <c r="D62" s="18" t="s">
        <v>240</v>
      </c>
      <c r="E62" s="16" t="s">
        <v>31</v>
      </c>
      <c r="F62" s="24"/>
      <c r="G62" s="24"/>
    </row>
    <row r="63" spans="1:7" ht="13.5">
      <c r="A63" s="16">
        <v>61</v>
      </c>
      <c r="B63" s="17" t="str">
        <f>"王正秋"</f>
        <v>王正秋</v>
      </c>
      <c r="C63" s="17" t="s">
        <v>180</v>
      </c>
      <c r="D63" s="18" t="s">
        <v>241</v>
      </c>
      <c r="E63" s="16" t="s">
        <v>31</v>
      </c>
      <c r="F63" s="24"/>
      <c r="G63" s="24"/>
    </row>
    <row r="64" spans="1:7" ht="13.5">
      <c r="A64" s="16">
        <v>62</v>
      </c>
      <c r="B64" s="17" t="str">
        <f>"王一萍"</f>
        <v>王一萍</v>
      </c>
      <c r="C64" s="17" t="s">
        <v>180</v>
      </c>
      <c r="D64" s="18" t="s">
        <v>242</v>
      </c>
      <c r="E64" s="16" t="s">
        <v>31</v>
      </c>
      <c r="F64" s="24"/>
      <c r="G64" s="24"/>
    </row>
    <row r="65" spans="1:7" ht="13.5">
      <c r="A65" s="16">
        <v>63</v>
      </c>
      <c r="B65" s="17" t="str">
        <f>"郑博雅"</f>
        <v>郑博雅</v>
      </c>
      <c r="C65" s="17" t="s">
        <v>180</v>
      </c>
      <c r="D65" s="18" t="s">
        <v>243</v>
      </c>
      <c r="E65" s="16" t="s">
        <v>31</v>
      </c>
      <c r="F65" s="24"/>
      <c r="G65" s="24"/>
    </row>
    <row r="66" spans="1:7" ht="13.5">
      <c r="A66" s="16">
        <v>64</v>
      </c>
      <c r="B66" s="17" t="str">
        <f>"符永银"</f>
        <v>符永银</v>
      </c>
      <c r="C66" s="17" t="s">
        <v>180</v>
      </c>
      <c r="D66" s="18" t="s">
        <v>244</v>
      </c>
      <c r="E66" s="16" t="s">
        <v>31</v>
      </c>
      <c r="F66" s="24"/>
      <c r="G66" s="24"/>
    </row>
    <row r="67" spans="1:7" ht="13.5">
      <c r="A67" s="16">
        <v>65</v>
      </c>
      <c r="B67" s="17" t="str">
        <f>"杨顺"</f>
        <v>杨顺</v>
      </c>
      <c r="C67" s="17" t="s">
        <v>180</v>
      </c>
      <c r="D67" s="18" t="s">
        <v>245</v>
      </c>
      <c r="E67" s="16" t="s">
        <v>31</v>
      </c>
      <c r="F67" s="24"/>
      <c r="G67" s="24"/>
    </row>
    <row r="68" spans="1:7" ht="13.5">
      <c r="A68" s="16">
        <v>66</v>
      </c>
      <c r="B68" s="17" t="str">
        <f>"姚美珍"</f>
        <v>姚美珍</v>
      </c>
      <c r="C68" s="17" t="s">
        <v>180</v>
      </c>
      <c r="D68" s="18" t="s">
        <v>246</v>
      </c>
      <c r="E68" s="16" t="s">
        <v>31</v>
      </c>
      <c r="F68" s="24"/>
      <c r="G68" s="24"/>
    </row>
    <row r="69" spans="1:7" ht="13.5">
      <c r="A69" s="16">
        <v>67</v>
      </c>
      <c r="B69" s="17" t="str">
        <f>"伍理权"</f>
        <v>伍理权</v>
      </c>
      <c r="C69" s="17" t="s">
        <v>180</v>
      </c>
      <c r="D69" s="18" t="s">
        <v>247</v>
      </c>
      <c r="E69" s="16" t="s">
        <v>31</v>
      </c>
      <c r="F69" s="24"/>
      <c r="G69" s="24"/>
    </row>
    <row r="70" spans="1:7" ht="13.5">
      <c r="A70" s="16">
        <v>68</v>
      </c>
      <c r="B70" s="17" t="str">
        <f>"王春妍"</f>
        <v>王春妍</v>
      </c>
      <c r="C70" s="17" t="s">
        <v>180</v>
      </c>
      <c r="D70" s="18" t="s">
        <v>248</v>
      </c>
      <c r="E70" s="16" t="s">
        <v>31</v>
      </c>
      <c r="F70" s="24"/>
      <c r="G70" s="24"/>
    </row>
    <row r="71" spans="1:7" ht="13.5">
      <c r="A71" s="16">
        <v>69</v>
      </c>
      <c r="B71" s="17" t="str">
        <f>"张艳"</f>
        <v>张艳</v>
      </c>
      <c r="C71" s="17" t="s">
        <v>180</v>
      </c>
      <c r="D71" s="18" t="s">
        <v>249</v>
      </c>
      <c r="E71" s="16" t="s">
        <v>31</v>
      </c>
      <c r="F71" s="24"/>
      <c r="G71" s="24"/>
    </row>
    <row r="72" spans="1:7" ht="13.5">
      <c r="A72" s="16">
        <v>70</v>
      </c>
      <c r="B72" s="17" t="str">
        <f>"杨珊"</f>
        <v>杨珊</v>
      </c>
      <c r="C72" s="17" t="s">
        <v>180</v>
      </c>
      <c r="D72" s="18" t="s">
        <v>250</v>
      </c>
      <c r="E72" s="16" t="s">
        <v>31</v>
      </c>
      <c r="F72" s="24"/>
      <c r="G72" s="24"/>
    </row>
    <row r="73" spans="1:7" ht="13.5">
      <c r="A73" s="16">
        <v>71</v>
      </c>
      <c r="B73" s="17" t="str">
        <f>"吴秋婷"</f>
        <v>吴秋婷</v>
      </c>
      <c r="C73" s="17" t="s">
        <v>180</v>
      </c>
      <c r="D73" s="18" t="s">
        <v>251</v>
      </c>
      <c r="E73" s="16" t="s">
        <v>31</v>
      </c>
      <c r="F73" s="24"/>
      <c r="G73" s="24"/>
    </row>
    <row r="74" spans="1:7" ht="13.5">
      <c r="A74" s="16">
        <v>72</v>
      </c>
      <c r="B74" s="17" t="str">
        <f>"谭梦佳"</f>
        <v>谭梦佳</v>
      </c>
      <c r="C74" s="17" t="s">
        <v>180</v>
      </c>
      <c r="D74" s="18" t="s">
        <v>252</v>
      </c>
      <c r="E74" s="16" t="s">
        <v>31</v>
      </c>
      <c r="F74" s="24"/>
      <c r="G74" s="24"/>
    </row>
    <row r="75" spans="1:7" ht="13.5">
      <c r="A75" s="16">
        <v>73</v>
      </c>
      <c r="B75" s="17" t="str">
        <f>"冯小蔓"</f>
        <v>冯小蔓</v>
      </c>
      <c r="C75" s="17" t="s">
        <v>180</v>
      </c>
      <c r="D75" s="18" t="s">
        <v>253</v>
      </c>
      <c r="E75" s="16" t="s">
        <v>31</v>
      </c>
      <c r="F75" s="24"/>
      <c r="G75" s="24"/>
    </row>
    <row r="76" spans="1:7" ht="13.5">
      <c r="A76" s="16">
        <v>74</v>
      </c>
      <c r="B76" s="17" t="str">
        <f>"李杰丞"</f>
        <v>李杰丞</v>
      </c>
      <c r="C76" s="17" t="s">
        <v>180</v>
      </c>
      <c r="D76" s="18" t="s">
        <v>254</v>
      </c>
      <c r="E76" s="16" t="s">
        <v>31</v>
      </c>
      <c r="F76" s="24"/>
      <c r="G76" s="24"/>
    </row>
    <row r="77" spans="1:7" ht="13.5">
      <c r="A77" s="16">
        <v>75</v>
      </c>
      <c r="B77" s="17" t="str">
        <f>"黄立娇"</f>
        <v>黄立娇</v>
      </c>
      <c r="C77" s="17" t="s">
        <v>180</v>
      </c>
      <c r="D77" s="18" t="s">
        <v>255</v>
      </c>
      <c r="E77" s="16" t="s">
        <v>31</v>
      </c>
      <c r="F77" s="24"/>
      <c r="G77" s="24"/>
    </row>
    <row r="78" spans="1:7" ht="13.5">
      <c r="A78" s="16">
        <v>76</v>
      </c>
      <c r="B78" s="17" t="str">
        <f>"李涓"</f>
        <v>李涓</v>
      </c>
      <c r="C78" s="17" t="s">
        <v>180</v>
      </c>
      <c r="D78" s="18" t="s">
        <v>256</v>
      </c>
      <c r="E78" s="16" t="s">
        <v>31</v>
      </c>
      <c r="F78" s="24"/>
      <c r="G78" s="24"/>
    </row>
    <row r="79" spans="1:7" ht="13.5">
      <c r="A79" s="16">
        <v>77</v>
      </c>
      <c r="B79" s="17" t="str">
        <f>"林姝含"</f>
        <v>林姝含</v>
      </c>
      <c r="C79" s="17" t="s">
        <v>180</v>
      </c>
      <c r="D79" s="18" t="s">
        <v>257</v>
      </c>
      <c r="E79" s="16" t="s">
        <v>31</v>
      </c>
      <c r="F79" s="24"/>
      <c r="G79" s="24"/>
    </row>
    <row r="80" spans="1:7" ht="13.5">
      <c r="A80" s="16">
        <v>78</v>
      </c>
      <c r="B80" s="17" t="str">
        <f>"翁月乙"</f>
        <v>翁月乙</v>
      </c>
      <c r="C80" s="17" t="s">
        <v>180</v>
      </c>
      <c r="D80" s="18" t="s">
        <v>258</v>
      </c>
      <c r="E80" s="16" t="s">
        <v>31</v>
      </c>
      <c r="F80" s="24"/>
      <c r="G80" s="24"/>
    </row>
    <row r="81" spans="1:7" ht="13.5">
      <c r="A81" s="16">
        <v>79</v>
      </c>
      <c r="B81" s="17" t="str">
        <f>"梁彩霞"</f>
        <v>梁彩霞</v>
      </c>
      <c r="C81" s="17" t="s">
        <v>180</v>
      </c>
      <c r="D81" s="18" t="s">
        <v>259</v>
      </c>
      <c r="E81" s="16" t="s">
        <v>31</v>
      </c>
      <c r="F81" s="24"/>
      <c r="G81" s="24"/>
    </row>
    <row r="82" spans="1:7" ht="13.5">
      <c r="A82" s="16">
        <v>80</v>
      </c>
      <c r="B82" s="17" t="str">
        <f>"符俊优"</f>
        <v>符俊优</v>
      </c>
      <c r="C82" s="17" t="s">
        <v>180</v>
      </c>
      <c r="D82" s="18" t="s">
        <v>260</v>
      </c>
      <c r="E82" s="16" t="s">
        <v>31</v>
      </c>
      <c r="F82" s="24"/>
      <c r="G82" s="24"/>
    </row>
    <row r="83" spans="1:7" ht="13.5">
      <c r="A83" s="16">
        <v>81</v>
      </c>
      <c r="B83" s="17" t="str">
        <f>"符壮才"</f>
        <v>符壮才</v>
      </c>
      <c r="C83" s="17" t="s">
        <v>180</v>
      </c>
      <c r="D83" s="18" t="s">
        <v>261</v>
      </c>
      <c r="E83" s="16" t="s">
        <v>31</v>
      </c>
      <c r="F83" s="24"/>
      <c r="G83" s="24"/>
    </row>
    <row r="84" spans="1:7" ht="13.5">
      <c r="A84" s="16">
        <v>82</v>
      </c>
      <c r="B84" s="17" t="str">
        <f>"林道锦"</f>
        <v>林道锦</v>
      </c>
      <c r="C84" s="17" t="s">
        <v>180</v>
      </c>
      <c r="D84" s="18" t="s">
        <v>262</v>
      </c>
      <c r="E84" s="16" t="s">
        <v>31</v>
      </c>
      <c r="F84" s="24"/>
      <c r="G84" s="24"/>
    </row>
    <row r="85" spans="1:7" ht="13.5">
      <c r="A85" s="16">
        <v>83</v>
      </c>
      <c r="B85" s="17" t="str">
        <f>"李德霞"</f>
        <v>李德霞</v>
      </c>
      <c r="C85" s="17" t="s">
        <v>180</v>
      </c>
      <c r="D85" s="18" t="s">
        <v>263</v>
      </c>
      <c r="E85" s="16" t="s">
        <v>31</v>
      </c>
      <c r="F85" s="24"/>
      <c r="G85" s="24"/>
    </row>
    <row r="86" spans="1:7" ht="13.5">
      <c r="A86" s="16">
        <v>84</v>
      </c>
      <c r="B86" s="17" t="str">
        <f>"符慧珍"</f>
        <v>符慧珍</v>
      </c>
      <c r="C86" s="17" t="s">
        <v>180</v>
      </c>
      <c r="D86" s="18" t="s">
        <v>264</v>
      </c>
      <c r="E86" s="16" t="s">
        <v>31</v>
      </c>
      <c r="F86" s="24"/>
      <c r="G86" s="24"/>
    </row>
    <row r="87" spans="1:7" ht="13.5">
      <c r="A87" s="16">
        <v>85</v>
      </c>
      <c r="B87" s="17" t="str">
        <f>"赵敏"</f>
        <v>赵敏</v>
      </c>
      <c r="C87" s="17" t="s">
        <v>180</v>
      </c>
      <c r="D87" s="18" t="s">
        <v>265</v>
      </c>
      <c r="E87" s="16" t="s">
        <v>31</v>
      </c>
      <c r="F87" s="24"/>
      <c r="G87" s="24"/>
    </row>
    <row r="88" spans="1:7" ht="13.5">
      <c r="A88" s="16">
        <v>86</v>
      </c>
      <c r="B88" s="17" t="str">
        <f>"陈庆姣"</f>
        <v>陈庆姣</v>
      </c>
      <c r="C88" s="17" t="s">
        <v>180</v>
      </c>
      <c r="D88" s="18" t="s">
        <v>266</v>
      </c>
      <c r="E88" s="16" t="s">
        <v>31</v>
      </c>
      <c r="F88" s="24"/>
      <c r="G88" s="24"/>
    </row>
    <row r="89" spans="1:7" ht="13.5">
      <c r="A89" s="16">
        <v>87</v>
      </c>
      <c r="B89" s="17" t="str">
        <f>"李美莹"</f>
        <v>李美莹</v>
      </c>
      <c r="C89" s="17" t="s">
        <v>180</v>
      </c>
      <c r="D89" s="18" t="s">
        <v>267</v>
      </c>
      <c r="E89" s="16" t="s">
        <v>31</v>
      </c>
      <c r="F89" s="24"/>
      <c r="G89" s="24"/>
    </row>
    <row r="90" spans="1:7" ht="13.5">
      <c r="A90" s="16">
        <v>88</v>
      </c>
      <c r="B90" s="17" t="str">
        <f>"张惠燕"</f>
        <v>张惠燕</v>
      </c>
      <c r="C90" s="17" t="s">
        <v>180</v>
      </c>
      <c r="D90" s="18" t="s">
        <v>268</v>
      </c>
      <c r="E90" s="16" t="s">
        <v>31</v>
      </c>
      <c r="F90" s="24"/>
      <c r="G90" s="24"/>
    </row>
    <row r="91" spans="1:7" ht="13.5">
      <c r="A91" s="16">
        <v>89</v>
      </c>
      <c r="B91" s="17" t="str">
        <f>"王秀婷"</f>
        <v>王秀婷</v>
      </c>
      <c r="C91" s="17" t="s">
        <v>180</v>
      </c>
      <c r="D91" s="18" t="s">
        <v>269</v>
      </c>
      <c r="E91" s="16" t="s">
        <v>31</v>
      </c>
      <c r="F91" s="24"/>
      <c r="G91" s="24"/>
    </row>
    <row r="92" spans="1:7" ht="13.5">
      <c r="A92" s="16">
        <v>90</v>
      </c>
      <c r="B92" s="17" t="str">
        <f>"王巧慧"</f>
        <v>王巧慧</v>
      </c>
      <c r="C92" s="17" t="s">
        <v>180</v>
      </c>
      <c r="D92" s="18" t="s">
        <v>270</v>
      </c>
      <c r="E92" s="16" t="s">
        <v>31</v>
      </c>
      <c r="F92" s="24"/>
      <c r="G92" s="24"/>
    </row>
    <row r="93" spans="1:7" ht="13.5">
      <c r="A93" s="16">
        <v>91</v>
      </c>
      <c r="B93" s="17" t="str">
        <f>"陈汉翠"</f>
        <v>陈汉翠</v>
      </c>
      <c r="C93" s="17" t="s">
        <v>180</v>
      </c>
      <c r="D93" s="18" t="s">
        <v>271</v>
      </c>
      <c r="E93" s="16" t="s">
        <v>31</v>
      </c>
      <c r="F93" s="24"/>
      <c r="G93" s="24"/>
    </row>
    <row r="94" spans="1:7" ht="13.5">
      <c r="A94" s="16">
        <v>92</v>
      </c>
      <c r="B94" s="17" t="str">
        <f>"郑新燕"</f>
        <v>郑新燕</v>
      </c>
      <c r="C94" s="17" t="s">
        <v>180</v>
      </c>
      <c r="D94" s="18" t="s">
        <v>272</v>
      </c>
      <c r="E94" s="16" t="s">
        <v>31</v>
      </c>
      <c r="F94" s="24"/>
      <c r="G94" s="24"/>
    </row>
    <row r="95" spans="1:7" ht="13.5">
      <c r="A95" s="16">
        <v>93</v>
      </c>
      <c r="B95" s="17" t="str">
        <f>"李叶梅"</f>
        <v>李叶梅</v>
      </c>
      <c r="C95" s="17" t="s">
        <v>180</v>
      </c>
      <c r="D95" s="18" t="s">
        <v>273</v>
      </c>
      <c r="E95" s="16" t="s">
        <v>31</v>
      </c>
      <c r="F95" s="24"/>
      <c r="G95" s="24"/>
    </row>
    <row r="96" spans="1:7" ht="13.5">
      <c r="A96" s="16">
        <v>94</v>
      </c>
      <c r="B96" s="17" t="str">
        <f>"文美方"</f>
        <v>文美方</v>
      </c>
      <c r="C96" s="17" t="s">
        <v>180</v>
      </c>
      <c r="D96" s="18" t="s">
        <v>274</v>
      </c>
      <c r="E96" s="16" t="s">
        <v>31</v>
      </c>
      <c r="F96" s="24"/>
      <c r="G96" s="24"/>
    </row>
    <row r="97" spans="1:7" ht="13.5">
      <c r="A97" s="16">
        <v>95</v>
      </c>
      <c r="B97" s="17" t="str">
        <f>"符启坚"</f>
        <v>符启坚</v>
      </c>
      <c r="C97" s="17" t="s">
        <v>180</v>
      </c>
      <c r="D97" s="18" t="s">
        <v>275</v>
      </c>
      <c r="E97" s="16" t="s">
        <v>31</v>
      </c>
      <c r="F97" s="24"/>
      <c r="G97" s="24"/>
    </row>
    <row r="98" spans="1:7" ht="13.5">
      <c r="A98" s="16">
        <v>96</v>
      </c>
      <c r="B98" s="17" t="str">
        <f>"陈萌森"</f>
        <v>陈萌森</v>
      </c>
      <c r="C98" s="17" t="s">
        <v>180</v>
      </c>
      <c r="D98" s="18" t="s">
        <v>276</v>
      </c>
      <c r="E98" s="16" t="s">
        <v>31</v>
      </c>
      <c r="F98" s="24"/>
      <c r="G98" s="24"/>
    </row>
    <row r="99" spans="1:7" ht="13.5">
      <c r="A99" s="16">
        <v>97</v>
      </c>
      <c r="B99" s="17" t="str">
        <f>"邓云"</f>
        <v>邓云</v>
      </c>
      <c r="C99" s="17" t="s">
        <v>180</v>
      </c>
      <c r="D99" s="18" t="s">
        <v>277</v>
      </c>
      <c r="E99" s="16" t="s">
        <v>31</v>
      </c>
      <c r="F99" s="24"/>
      <c r="G99" s="24"/>
    </row>
    <row r="100" spans="1:7" ht="13.5">
      <c r="A100" s="16">
        <v>98</v>
      </c>
      <c r="B100" s="17" t="str">
        <f>"陈露"</f>
        <v>陈露</v>
      </c>
      <c r="C100" s="17" t="s">
        <v>180</v>
      </c>
      <c r="D100" s="18" t="s">
        <v>278</v>
      </c>
      <c r="E100" s="16" t="s">
        <v>31</v>
      </c>
      <c r="F100" s="24"/>
      <c r="G100" s="24"/>
    </row>
  </sheetData>
  <sheetProtection/>
  <mergeCells count="1">
    <mergeCell ref="A1:G1"/>
  </mergeCells>
  <printOptions/>
  <pageMargins left="0.25" right="0.25" top="0.75" bottom="0.75" header="0.2986111111111111" footer="0.298611111111111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46"/>
  <sheetViews>
    <sheetView tabSelected="1" zoomScaleSheetLayoutView="100" workbookViewId="0" topLeftCell="A1">
      <selection activeCell="J11" sqref="J11"/>
    </sheetView>
  </sheetViews>
  <sheetFormatPr defaultColWidth="8.8515625" defaultRowHeight="15"/>
  <cols>
    <col min="1" max="1" width="8.8515625" style="0" customWidth="1"/>
    <col min="3" max="3" width="15.28125" style="0" customWidth="1"/>
    <col min="4" max="4" width="12.57421875" style="0" customWidth="1"/>
    <col min="5" max="5" width="9.28125" style="0" customWidth="1"/>
    <col min="6" max="6" width="7.00390625" style="0" customWidth="1"/>
    <col min="7" max="7" width="25.421875" style="0" customWidth="1"/>
  </cols>
  <sheetData>
    <row r="1" spans="1:7" ht="18.75">
      <c r="A1" s="1" t="s">
        <v>279</v>
      </c>
      <c r="B1" s="2"/>
      <c r="C1" s="2"/>
      <c r="D1" s="2"/>
      <c r="E1" s="2"/>
      <c r="F1" s="2"/>
      <c r="G1" s="2"/>
    </row>
    <row r="2" spans="1:7" ht="13.5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13.5">
      <c r="A3" s="5">
        <v>1</v>
      </c>
      <c r="B3" s="5" t="str">
        <f>"祝育锦"</f>
        <v>祝育锦</v>
      </c>
      <c r="C3" s="5" t="s">
        <v>280</v>
      </c>
      <c r="D3" s="6" t="s">
        <v>281</v>
      </c>
      <c r="E3" s="7">
        <v>83</v>
      </c>
      <c r="F3" s="7">
        <v>1</v>
      </c>
      <c r="G3" s="7" t="s">
        <v>10</v>
      </c>
    </row>
    <row r="4" spans="1:7" ht="13.5">
      <c r="A4" s="5">
        <v>2</v>
      </c>
      <c r="B4" s="5" t="str">
        <f>"孙夏萍"</f>
        <v>孙夏萍</v>
      </c>
      <c r="C4" s="5" t="s">
        <v>280</v>
      </c>
      <c r="D4" s="6" t="s">
        <v>282</v>
      </c>
      <c r="E4" s="7">
        <v>71</v>
      </c>
      <c r="F4" s="7">
        <v>2</v>
      </c>
      <c r="G4" s="7" t="s">
        <v>10</v>
      </c>
    </row>
    <row r="5" spans="1:7" ht="13.5">
      <c r="A5" s="5">
        <v>3</v>
      </c>
      <c r="B5" s="5" t="str">
        <f>"林彬彬"</f>
        <v>林彬彬</v>
      </c>
      <c r="C5" s="5" t="s">
        <v>280</v>
      </c>
      <c r="D5" s="6" t="s">
        <v>283</v>
      </c>
      <c r="E5" s="7">
        <v>70</v>
      </c>
      <c r="F5" s="7">
        <v>3</v>
      </c>
      <c r="G5" s="7" t="s">
        <v>10</v>
      </c>
    </row>
    <row r="6" spans="1:7" ht="13.5">
      <c r="A6" s="5">
        <v>4</v>
      </c>
      <c r="B6" s="5" t="str">
        <f>"庄璐"</f>
        <v>庄璐</v>
      </c>
      <c r="C6" s="5" t="s">
        <v>280</v>
      </c>
      <c r="D6" s="6" t="s">
        <v>284</v>
      </c>
      <c r="E6" s="7">
        <v>68</v>
      </c>
      <c r="F6" s="7">
        <v>4</v>
      </c>
      <c r="G6" s="7"/>
    </row>
    <row r="7" spans="1:7" ht="13.5">
      <c r="A7" s="5">
        <v>5</v>
      </c>
      <c r="B7" s="5" t="str">
        <f>"洪梅贵"</f>
        <v>洪梅贵</v>
      </c>
      <c r="C7" s="5" t="s">
        <v>280</v>
      </c>
      <c r="D7" s="6" t="s">
        <v>285</v>
      </c>
      <c r="E7" s="7">
        <v>68</v>
      </c>
      <c r="F7" s="7">
        <v>5</v>
      </c>
      <c r="G7" s="8"/>
    </row>
    <row r="8" spans="1:7" ht="13.5">
      <c r="A8" s="5">
        <v>6</v>
      </c>
      <c r="B8" s="5" t="str">
        <f>"陈青云"</f>
        <v>陈青云</v>
      </c>
      <c r="C8" s="5" t="s">
        <v>280</v>
      </c>
      <c r="D8" s="6" t="s">
        <v>286</v>
      </c>
      <c r="E8" s="7">
        <v>67</v>
      </c>
      <c r="F8" s="7">
        <v>6</v>
      </c>
      <c r="G8" s="8"/>
    </row>
    <row r="9" spans="1:7" ht="13.5">
      <c r="A9" s="5">
        <v>7</v>
      </c>
      <c r="B9" s="5" t="str">
        <f>"林子皓"</f>
        <v>林子皓</v>
      </c>
      <c r="C9" s="5" t="s">
        <v>280</v>
      </c>
      <c r="D9" s="6" t="s">
        <v>287</v>
      </c>
      <c r="E9" s="7">
        <v>60</v>
      </c>
      <c r="F9" s="7">
        <v>7</v>
      </c>
      <c r="G9" s="8"/>
    </row>
    <row r="10" spans="1:7" ht="13.5">
      <c r="A10" s="5">
        <v>8</v>
      </c>
      <c r="B10" s="5" t="str">
        <f>"王莹莹"</f>
        <v>王莹莹</v>
      </c>
      <c r="C10" s="5" t="s">
        <v>280</v>
      </c>
      <c r="D10" s="6" t="s">
        <v>288</v>
      </c>
      <c r="E10" s="7">
        <v>53</v>
      </c>
      <c r="F10" s="7">
        <v>8</v>
      </c>
      <c r="G10" s="8"/>
    </row>
    <row r="11" spans="1:7" ht="13.5">
      <c r="A11" s="5">
        <v>9</v>
      </c>
      <c r="B11" s="5" t="str">
        <f>"羊冬盖"</f>
        <v>羊冬盖</v>
      </c>
      <c r="C11" s="5" t="s">
        <v>280</v>
      </c>
      <c r="D11" s="6" t="s">
        <v>289</v>
      </c>
      <c r="E11" s="9" t="s">
        <v>31</v>
      </c>
      <c r="F11" s="8"/>
      <c r="G11" s="8"/>
    </row>
    <row r="12" spans="1:7" ht="13.5">
      <c r="A12" s="5">
        <v>10</v>
      </c>
      <c r="B12" s="5" t="str">
        <f>"黄卓行"</f>
        <v>黄卓行</v>
      </c>
      <c r="C12" s="5" t="s">
        <v>280</v>
      </c>
      <c r="D12" s="6" t="s">
        <v>290</v>
      </c>
      <c r="E12" s="9" t="s">
        <v>31</v>
      </c>
      <c r="F12" s="8"/>
      <c r="G12" s="8"/>
    </row>
    <row r="13" spans="1:7" ht="13.5">
      <c r="A13" s="5">
        <v>11</v>
      </c>
      <c r="B13" s="5" t="str">
        <f>"罗富强"</f>
        <v>罗富强</v>
      </c>
      <c r="C13" s="5" t="s">
        <v>280</v>
      </c>
      <c r="D13" s="6" t="s">
        <v>291</v>
      </c>
      <c r="E13" s="9" t="s">
        <v>31</v>
      </c>
      <c r="F13" s="8"/>
      <c r="G13" s="8"/>
    </row>
    <row r="14" spans="1:7" ht="13.5">
      <c r="A14" s="5">
        <v>12</v>
      </c>
      <c r="B14" s="5" t="str">
        <f>"王晓翠"</f>
        <v>王晓翠</v>
      </c>
      <c r="C14" s="5" t="s">
        <v>280</v>
      </c>
      <c r="D14" s="6" t="s">
        <v>292</v>
      </c>
      <c r="E14" s="9" t="s">
        <v>31</v>
      </c>
      <c r="F14" s="8"/>
      <c r="G14" s="8"/>
    </row>
    <row r="15" spans="1:7" ht="13.5">
      <c r="A15" s="5">
        <v>13</v>
      </c>
      <c r="B15" s="5" t="str">
        <f>"屠丹丹"</f>
        <v>屠丹丹</v>
      </c>
      <c r="C15" s="5" t="s">
        <v>280</v>
      </c>
      <c r="D15" s="6" t="s">
        <v>293</v>
      </c>
      <c r="E15" s="9" t="s">
        <v>31</v>
      </c>
      <c r="F15" s="8"/>
      <c r="G15" s="8"/>
    </row>
    <row r="16" spans="1:7" ht="13.5">
      <c r="A16" s="5">
        <v>14</v>
      </c>
      <c r="B16" s="5" t="str">
        <f>"蒙秀文"</f>
        <v>蒙秀文</v>
      </c>
      <c r="C16" s="5" t="s">
        <v>280</v>
      </c>
      <c r="D16" s="6" t="s">
        <v>294</v>
      </c>
      <c r="E16" s="9" t="s">
        <v>31</v>
      </c>
      <c r="F16" s="8"/>
      <c r="G16" s="8"/>
    </row>
    <row r="17" spans="1:7" ht="13.5">
      <c r="A17" s="5">
        <v>15</v>
      </c>
      <c r="B17" s="5" t="str">
        <f>"蔡珂琰"</f>
        <v>蔡珂琰</v>
      </c>
      <c r="C17" s="5" t="s">
        <v>280</v>
      </c>
      <c r="D17" s="6" t="s">
        <v>295</v>
      </c>
      <c r="E17" s="9" t="s">
        <v>31</v>
      </c>
      <c r="F17" s="8"/>
      <c r="G17" s="8"/>
    </row>
    <row r="18" spans="1:7" ht="13.5">
      <c r="A18" s="5">
        <v>16</v>
      </c>
      <c r="B18" s="5" t="str">
        <f>"冯婷"</f>
        <v>冯婷</v>
      </c>
      <c r="C18" s="5" t="s">
        <v>280</v>
      </c>
      <c r="D18" s="6" t="s">
        <v>296</v>
      </c>
      <c r="E18" s="9" t="s">
        <v>31</v>
      </c>
      <c r="F18" s="8"/>
      <c r="G18" s="8"/>
    </row>
    <row r="19" spans="1:7" ht="13.5">
      <c r="A19" s="5">
        <v>17</v>
      </c>
      <c r="B19" s="5" t="str">
        <f>"孙慧珍"</f>
        <v>孙慧珍</v>
      </c>
      <c r="C19" s="5" t="s">
        <v>280</v>
      </c>
      <c r="D19" s="6" t="s">
        <v>297</v>
      </c>
      <c r="E19" s="9" t="s">
        <v>31</v>
      </c>
      <c r="F19" s="8"/>
      <c r="G19" s="8"/>
    </row>
    <row r="20" spans="1:7" ht="13.5">
      <c r="A20" s="5">
        <v>18</v>
      </c>
      <c r="B20" s="5" t="str">
        <f>"刘焕冬"</f>
        <v>刘焕冬</v>
      </c>
      <c r="C20" s="5" t="s">
        <v>280</v>
      </c>
      <c r="D20" s="6" t="s">
        <v>298</v>
      </c>
      <c r="E20" s="9" t="s">
        <v>31</v>
      </c>
      <c r="F20" s="8"/>
      <c r="G20" s="8"/>
    </row>
    <row r="21" spans="1:7" ht="13.5">
      <c r="A21" s="5">
        <v>19</v>
      </c>
      <c r="B21" s="5" t="str">
        <f>"赵开娟"</f>
        <v>赵开娟</v>
      </c>
      <c r="C21" s="5" t="s">
        <v>280</v>
      </c>
      <c r="D21" s="6" t="s">
        <v>299</v>
      </c>
      <c r="E21" s="9" t="s">
        <v>31</v>
      </c>
      <c r="F21" s="8"/>
      <c r="G21" s="8"/>
    </row>
    <row r="22" spans="1:7" ht="13.5">
      <c r="A22" s="5">
        <v>20</v>
      </c>
      <c r="B22" s="5" t="str">
        <f>"刘钰蓥"</f>
        <v>刘钰蓥</v>
      </c>
      <c r="C22" s="5" t="s">
        <v>280</v>
      </c>
      <c r="D22" s="6" t="s">
        <v>300</v>
      </c>
      <c r="E22" s="9" t="s">
        <v>31</v>
      </c>
      <c r="F22" s="8"/>
      <c r="G22" s="8"/>
    </row>
    <row r="23" spans="1:7" ht="13.5">
      <c r="A23" s="5">
        <v>21</v>
      </c>
      <c r="B23" s="5" t="str">
        <f>"林心怡"</f>
        <v>林心怡</v>
      </c>
      <c r="C23" s="5" t="s">
        <v>280</v>
      </c>
      <c r="D23" s="6" t="s">
        <v>301</v>
      </c>
      <c r="E23" s="9" t="s">
        <v>31</v>
      </c>
      <c r="F23" s="8"/>
      <c r="G23" s="8"/>
    </row>
    <row r="24" spans="1:7" ht="13.5">
      <c r="A24" s="5">
        <v>22</v>
      </c>
      <c r="B24" s="5" t="str">
        <f>"颜光钰"</f>
        <v>颜光钰</v>
      </c>
      <c r="C24" s="5" t="s">
        <v>280</v>
      </c>
      <c r="D24" s="6" t="s">
        <v>302</v>
      </c>
      <c r="E24" s="9" t="s">
        <v>31</v>
      </c>
      <c r="F24" s="8"/>
      <c r="G24" s="8"/>
    </row>
    <row r="25" spans="1:7" ht="13.5">
      <c r="A25" s="5">
        <v>23</v>
      </c>
      <c r="B25" s="5" t="str">
        <f>"庄梦琪"</f>
        <v>庄梦琪</v>
      </c>
      <c r="C25" s="5" t="s">
        <v>280</v>
      </c>
      <c r="D25" s="6" t="s">
        <v>303</v>
      </c>
      <c r="E25" s="9" t="s">
        <v>31</v>
      </c>
      <c r="F25" s="8"/>
      <c r="G25" s="8"/>
    </row>
    <row r="26" spans="1:7" ht="13.5">
      <c r="A26" s="5">
        <v>24</v>
      </c>
      <c r="B26" s="5" t="str">
        <f>"唐燕萍"</f>
        <v>唐燕萍</v>
      </c>
      <c r="C26" s="5" t="s">
        <v>280</v>
      </c>
      <c r="D26" s="6" t="s">
        <v>304</v>
      </c>
      <c r="E26" s="9" t="s">
        <v>31</v>
      </c>
      <c r="F26" s="8"/>
      <c r="G26" s="8"/>
    </row>
    <row r="27" spans="1:7" ht="13.5">
      <c r="A27" s="5">
        <v>25</v>
      </c>
      <c r="B27" s="5" t="str">
        <f>"蔡飘飘"</f>
        <v>蔡飘飘</v>
      </c>
      <c r="C27" s="5" t="s">
        <v>280</v>
      </c>
      <c r="D27" s="6" t="s">
        <v>305</v>
      </c>
      <c r="E27" s="9" t="s">
        <v>31</v>
      </c>
      <c r="F27" s="8"/>
      <c r="G27" s="8"/>
    </row>
    <row r="28" spans="1:7" ht="13.5">
      <c r="A28" s="5">
        <v>26</v>
      </c>
      <c r="B28" s="5" t="str">
        <f>"王修明"</f>
        <v>王修明</v>
      </c>
      <c r="C28" s="5" t="s">
        <v>280</v>
      </c>
      <c r="D28" s="6" t="s">
        <v>306</v>
      </c>
      <c r="E28" s="9" t="s">
        <v>31</v>
      </c>
      <c r="F28" s="8"/>
      <c r="G28" s="8"/>
    </row>
    <row r="29" spans="1:7" ht="13.5">
      <c r="A29" s="5">
        <v>27</v>
      </c>
      <c r="B29" s="5" t="str">
        <f>"黄云"</f>
        <v>黄云</v>
      </c>
      <c r="C29" s="5" t="s">
        <v>280</v>
      </c>
      <c r="D29" s="6" t="s">
        <v>307</v>
      </c>
      <c r="E29" s="9" t="s">
        <v>31</v>
      </c>
      <c r="F29" s="8"/>
      <c r="G29" s="8"/>
    </row>
    <row r="30" spans="1:7" ht="13.5">
      <c r="A30" s="5">
        <v>28</v>
      </c>
      <c r="B30" s="5" t="str">
        <f>"王筱"</f>
        <v>王筱</v>
      </c>
      <c r="C30" s="5" t="s">
        <v>280</v>
      </c>
      <c r="D30" s="6" t="s">
        <v>308</v>
      </c>
      <c r="E30" s="9" t="s">
        <v>31</v>
      </c>
      <c r="F30" s="8"/>
      <c r="G30" s="8"/>
    </row>
    <row r="31" spans="1:7" ht="13.5">
      <c r="A31" s="5">
        <v>29</v>
      </c>
      <c r="B31" s="5" t="str">
        <f>"张娟娇"</f>
        <v>张娟娇</v>
      </c>
      <c r="C31" s="5" t="s">
        <v>280</v>
      </c>
      <c r="D31" s="6" t="s">
        <v>309</v>
      </c>
      <c r="E31" s="9" t="s">
        <v>31</v>
      </c>
      <c r="F31" s="8"/>
      <c r="G31" s="8"/>
    </row>
    <row r="32" spans="1:7" ht="13.5">
      <c r="A32" s="5">
        <v>30</v>
      </c>
      <c r="B32" s="5" t="str">
        <f>"黄茜"</f>
        <v>黄茜</v>
      </c>
      <c r="C32" s="5" t="s">
        <v>280</v>
      </c>
      <c r="D32" s="6" t="s">
        <v>310</v>
      </c>
      <c r="E32" s="9" t="s">
        <v>31</v>
      </c>
      <c r="F32" s="8"/>
      <c r="G32" s="8"/>
    </row>
    <row r="33" spans="1:7" ht="13.5">
      <c r="A33" s="5">
        <v>31</v>
      </c>
      <c r="B33" s="5" t="str">
        <f>"林师蔚"</f>
        <v>林师蔚</v>
      </c>
      <c r="C33" s="5" t="s">
        <v>280</v>
      </c>
      <c r="D33" s="6" t="s">
        <v>311</v>
      </c>
      <c r="E33" s="9" t="s">
        <v>31</v>
      </c>
      <c r="F33" s="8"/>
      <c r="G33" s="8"/>
    </row>
    <row r="34" spans="1:7" ht="13.5">
      <c r="A34" s="5">
        <v>32</v>
      </c>
      <c r="B34" s="5" t="str">
        <f>"郑燕"</f>
        <v>郑燕</v>
      </c>
      <c r="C34" s="5" t="s">
        <v>280</v>
      </c>
      <c r="D34" s="6" t="s">
        <v>312</v>
      </c>
      <c r="E34" s="9" t="s">
        <v>31</v>
      </c>
      <c r="F34" s="8"/>
      <c r="G34" s="8"/>
    </row>
    <row r="35" spans="1:7" ht="13.5">
      <c r="A35" s="5">
        <v>33</v>
      </c>
      <c r="B35" s="5" t="str">
        <f>"王倩"</f>
        <v>王倩</v>
      </c>
      <c r="C35" s="5" t="s">
        <v>280</v>
      </c>
      <c r="D35" s="6" t="s">
        <v>313</v>
      </c>
      <c r="E35" s="9" t="s">
        <v>31</v>
      </c>
      <c r="F35" s="8"/>
      <c r="G35" s="8"/>
    </row>
    <row r="36" spans="1:7" ht="13.5">
      <c r="A36" s="5">
        <v>34</v>
      </c>
      <c r="B36" s="5" t="str">
        <f>"林慧妹"</f>
        <v>林慧妹</v>
      </c>
      <c r="C36" s="5" t="s">
        <v>280</v>
      </c>
      <c r="D36" s="6" t="s">
        <v>314</v>
      </c>
      <c r="E36" s="9" t="s">
        <v>31</v>
      </c>
      <c r="F36" s="8"/>
      <c r="G36" s="8"/>
    </row>
    <row r="37" spans="1:7" ht="13.5">
      <c r="A37" s="5">
        <v>35</v>
      </c>
      <c r="B37" s="5" t="str">
        <f>"刘景栋"</f>
        <v>刘景栋</v>
      </c>
      <c r="C37" s="5" t="s">
        <v>280</v>
      </c>
      <c r="D37" s="6" t="s">
        <v>315</v>
      </c>
      <c r="E37" s="9" t="s">
        <v>31</v>
      </c>
      <c r="F37" s="8"/>
      <c r="G37" s="8"/>
    </row>
    <row r="38" spans="1:7" ht="13.5">
      <c r="A38" s="5">
        <v>36</v>
      </c>
      <c r="B38" s="5" t="str">
        <f>"黄大志"</f>
        <v>黄大志</v>
      </c>
      <c r="C38" s="5" t="s">
        <v>280</v>
      </c>
      <c r="D38" s="6" t="s">
        <v>316</v>
      </c>
      <c r="E38" s="9" t="s">
        <v>31</v>
      </c>
      <c r="F38" s="8"/>
      <c r="G38" s="8"/>
    </row>
    <row r="39" spans="1:7" ht="13.5">
      <c r="A39" s="5">
        <v>37</v>
      </c>
      <c r="B39" s="5" t="str">
        <f>"姚甜甜"</f>
        <v>姚甜甜</v>
      </c>
      <c r="C39" s="5" t="s">
        <v>280</v>
      </c>
      <c r="D39" s="6" t="s">
        <v>317</v>
      </c>
      <c r="E39" s="9" t="s">
        <v>31</v>
      </c>
      <c r="F39" s="8"/>
      <c r="G39" s="8"/>
    </row>
    <row r="40" spans="1:7" ht="13.5">
      <c r="A40" s="5">
        <v>38</v>
      </c>
      <c r="B40" s="5" t="str">
        <f>"周洪娇"</f>
        <v>周洪娇</v>
      </c>
      <c r="C40" s="5" t="s">
        <v>280</v>
      </c>
      <c r="D40" s="6" t="s">
        <v>318</v>
      </c>
      <c r="E40" s="9" t="s">
        <v>31</v>
      </c>
      <c r="F40" s="8"/>
      <c r="G40" s="8"/>
    </row>
    <row r="41" spans="1:7" ht="13.5">
      <c r="A41" s="5">
        <v>39</v>
      </c>
      <c r="B41" s="5" t="str">
        <f>"王晶晶"</f>
        <v>王晶晶</v>
      </c>
      <c r="C41" s="5" t="s">
        <v>280</v>
      </c>
      <c r="D41" s="6" t="s">
        <v>319</v>
      </c>
      <c r="E41" s="9" t="s">
        <v>31</v>
      </c>
      <c r="F41" s="8"/>
      <c r="G41" s="8"/>
    </row>
    <row r="42" spans="1:7" ht="13.5">
      <c r="A42" s="5">
        <v>40</v>
      </c>
      <c r="B42" s="5" t="str">
        <f>"李慧芳"</f>
        <v>李慧芳</v>
      </c>
      <c r="C42" s="5" t="s">
        <v>280</v>
      </c>
      <c r="D42" s="6" t="s">
        <v>320</v>
      </c>
      <c r="E42" s="9" t="s">
        <v>31</v>
      </c>
      <c r="F42" s="8"/>
      <c r="G42" s="8"/>
    </row>
    <row r="43" spans="1:7" ht="13.5">
      <c r="A43" s="5">
        <v>41</v>
      </c>
      <c r="B43" s="5" t="str">
        <f>"王晶晶"</f>
        <v>王晶晶</v>
      </c>
      <c r="C43" s="5" t="s">
        <v>280</v>
      </c>
      <c r="D43" s="6" t="s">
        <v>321</v>
      </c>
      <c r="E43" s="9" t="s">
        <v>31</v>
      </c>
      <c r="F43" s="8"/>
      <c r="G43" s="8"/>
    </row>
    <row r="44" spans="1:7" ht="13.5">
      <c r="A44" s="5">
        <v>42</v>
      </c>
      <c r="B44" s="5" t="str">
        <f>"杜绍煌"</f>
        <v>杜绍煌</v>
      </c>
      <c r="C44" s="5" t="s">
        <v>280</v>
      </c>
      <c r="D44" s="6" t="s">
        <v>322</v>
      </c>
      <c r="E44" s="9" t="s">
        <v>31</v>
      </c>
      <c r="F44" s="8"/>
      <c r="G44" s="8"/>
    </row>
    <row r="45" spans="1:7" ht="13.5">
      <c r="A45" s="5">
        <v>43</v>
      </c>
      <c r="B45" s="10" t="str">
        <f>"韦运交"</f>
        <v>韦运交</v>
      </c>
      <c r="C45" s="10" t="s">
        <v>280</v>
      </c>
      <c r="D45" s="6" t="s">
        <v>323</v>
      </c>
      <c r="E45" s="9" t="s">
        <v>31</v>
      </c>
      <c r="F45" s="8"/>
      <c r="G45" s="8"/>
    </row>
    <row r="46" spans="1:7" ht="13.5">
      <c r="A46" s="5">
        <v>44</v>
      </c>
      <c r="B46" s="5" t="str">
        <f>"马玉倞"</f>
        <v>马玉倞</v>
      </c>
      <c r="C46" s="5" t="s">
        <v>280</v>
      </c>
      <c r="D46" s="6" t="s">
        <v>324</v>
      </c>
      <c r="E46" s="9" t="s">
        <v>31</v>
      </c>
      <c r="F46" s="8"/>
      <c r="G46" s="8"/>
    </row>
  </sheetData>
  <sheetProtection/>
  <mergeCells count="1">
    <mergeCell ref="A1:G1"/>
  </mergeCells>
  <printOptions/>
  <pageMargins left="0.25" right="0.25" top="0.75" bottom="0.75" header="0.2986111111111111" footer="0.298611111111111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随缘山人·海之南</cp:lastModifiedBy>
  <dcterms:created xsi:type="dcterms:W3CDTF">2024-06-11T03:52:56Z</dcterms:created>
  <dcterms:modified xsi:type="dcterms:W3CDTF">2024-06-19T11:08:41Z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57F0FA7334004803B9E77DA9F51A318A_13</vt:lpwstr>
  </property>
  <property fmtid="{D5CDD505-2E9C-101B-9397-08002B2CF9AE}" pid="4" name="KSOProductBuildV">
    <vt:lpwstr>2052-11.1.0.14309</vt:lpwstr>
  </property>
</Properties>
</file>